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defaultThemeVersion="124226"/>
  <mc:AlternateContent xmlns:mc="http://schemas.openxmlformats.org/markup-compatibility/2006">
    <mc:Choice Requires="x15">
      <x15ac:absPath xmlns:x15ac="http://schemas.microsoft.com/office/spreadsheetml/2010/11/ac" url="Y:\LfL\OrgEinheiten\KErn\KErn-Wissenstransfer\2c_Gemeinschaftsverpflegung\4_Betriebsgastromie\Coaching\2023 Coaching BG\Materialien\Aktualisierung Speiseplan-Check 2025\Mischkost\Dezember 25\"/>
    </mc:Choice>
  </mc:AlternateContent>
  <xr:revisionPtr revIDLastSave="0" documentId="13_ncr:1_{30AA8EC7-449B-404A-8F71-4AB7AD48E90F}" xr6:coauthVersionLast="47" xr6:coauthVersionMax="47" xr10:uidLastSave="{00000000-0000-0000-0000-000000000000}"/>
  <bookViews>
    <workbookView xWindow="-108" yWindow="-108" windowWidth="23256" windowHeight="13896" xr2:uid="{00000000-000D-0000-FFFF-FFFF00000000}"/>
  </bookViews>
  <sheets>
    <sheet name="Speiseplan-Check MV" sheetId="1" r:id="rId1"/>
    <sheet name="Erläuterungen" sheetId="4" r:id="rId2"/>
    <sheet name="Bsp." sheetId="7" r:id="rId3"/>
  </sheets>
  <externalReferences>
    <externalReference r:id="rId4"/>
  </externalReferences>
  <definedNames>
    <definedName name="Auswahl">#REF!</definedName>
    <definedName name="Auswahl2">#REF!</definedName>
    <definedName name="_xlnm.Print_Area" localSheetId="2">Bsp.!$A$1:$Z$29</definedName>
    <definedName name="_xlnm.Print_Area" localSheetId="1">Erläuterungen!$A$1:$A$153</definedName>
    <definedName name="_xlnm.Print_Area" localSheetId="0">'Speiseplan-Check MV'!$A$1:$Z$29</definedName>
    <definedName name="Wert">[1]Tabelle2!$E$4:$E$5</definedName>
    <definedName name="Werte" localSheetId="1">#REF!</definedName>
    <definedName name="Wer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5" i="1" l="1"/>
  <c r="X15" i="1"/>
  <c r="Y9" i="1"/>
  <c r="Y9" i="7"/>
  <c r="Y21" i="1"/>
  <c r="X21" i="1"/>
  <c r="X9" i="7" l="1"/>
  <c r="Z15" i="7" l="1"/>
  <c r="Y15" i="7"/>
  <c r="X15" i="7"/>
  <c r="W15" i="1"/>
  <c r="Z15" i="1" l="1"/>
  <c r="Z27" i="7"/>
  <c r="Z26" i="7"/>
  <c r="Z25" i="7"/>
  <c r="Z21" i="7"/>
  <c r="Z12" i="7"/>
  <c r="X9" i="1" l="1"/>
  <c r="Z11" i="7"/>
  <c r="W16" i="7" l="1"/>
  <c r="X16" i="7" s="1"/>
  <c r="W15" i="7"/>
  <c r="Y16" i="7" l="1"/>
  <c r="Z16" i="7"/>
  <c r="W27" i="7" l="1"/>
  <c r="X27" i="7" s="1"/>
  <c r="W26" i="7"/>
  <c r="Y27" i="7" l="1"/>
  <c r="X26" i="7"/>
  <c r="Y26" i="7"/>
  <c r="W26" i="1" l="1"/>
  <c r="Y26" i="1" l="1"/>
  <c r="Z26" i="1"/>
  <c r="X26" i="1"/>
  <c r="W16" i="1"/>
  <c r="Y16" i="1" l="1"/>
  <c r="X16" i="1"/>
  <c r="Z16" i="1"/>
  <c r="W25" i="7" l="1"/>
  <c r="X25" i="7" s="1"/>
  <c r="Y25" i="7" l="1"/>
  <c r="W25" i="1"/>
  <c r="Z25" i="1" s="1"/>
  <c r="X25" i="1" l="1"/>
  <c r="Y25" i="1"/>
  <c r="W29" i="7" l="1"/>
  <c r="W28" i="7"/>
  <c r="X28" i="7" s="1"/>
  <c r="W24" i="7"/>
  <c r="W23" i="7"/>
  <c r="Y23" i="7" s="1"/>
  <c r="W22" i="7"/>
  <c r="Y22" i="7" s="1"/>
  <c r="W21" i="7"/>
  <c r="X21" i="7" s="1"/>
  <c r="W20" i="7"/>
  <c r="Z20" i="7" s="1"/>
  <c r="W18" i="7"/>
  <c r="Y18" i="7" s="1"/>
  <c r="W14" i="7"/>
  <c r="W13" i="7"/>
  <c r="W12" i="7"/>
  <c r="W11" i="7"/>
  <c r="X14" i="7" l="1"/>
  <c r="Z14" i="7"/>
  <c r="Y14" i="7"/>
  <c r="Z13" i="7"/>
  <c r="Y13" i="7"/>
  <c r="X13" i="7"/>
  <c r="Y12" i="7"/>
  <c r="Y11" i="7"/>
  <c r="X11" i="7"/>
  <c r="X12" i="7"/>
  <c r="X18" i="7"/>
  <c r="Z24" i="7"/>
  <c r="X24" i="7"/>
  <c r="Z18" i="7"/>
  <c r="Y29" i="7"/>
  <c r="Z29" i="7"/>
  <c r="X29" i="7"/>
  <c r="Y21" i="7"/>
  <c r="Z22" i="7"/>
  <c r="Y28" i="7"/>
  <c r="X22" i="7"/>
  <c r="Z28" i="7"/>
  <c r="Y24" i="7"/>
  <c r="Z23" i="7"/>
  <c r="X23" i="7"/>
  <c r="X20" i="7"/>
  <c r="Y20" i="7"/>
  <c r="W21" i="1" l="1"/>
  <c r="Z21" i="1" s="1"/>
  <c r="W22" i="1"/>
  <c r="Z22" i="1" s="1"/>
  <c r="W23" i="1"/>
  <c r="Z23" i="1" s="1"/>
  <c r="W24" i="1"/>
  <c r="Z24" i="1" s="1"/>
  <c r="W27" i="1"/>
  <c r="Z27" i="1" s="1"/>
  <c r="W28" i="1"/>
  <c r="Z28" i="1" s="1"/>
  <c r="W29" i="1"/>
  <c r="W20" i="1"/>
  <c r="Z20" i="1" s="1"/>
  <c r="W18" i="1"/>
  <c r="X18" i="1" s="1"/>
  <c r="W12" i="1"/>
  <c r="W13" i="1"/>
  <c r="Z13" i="1" s="1"/>
  <c r="W14" i="1"/>
  <c r="Z14" i="1" s="1"/>
  <c r="W11" i="1"/>
  <c r="X12" i="1" l="1"/>
  <c r="Z11" i="1"/>
  <c r="Y11" i="1"/>
  <c r="X11" i="1"/>
  <c r="Z12" i="1"/>
  <c r="Y12" i="1"/>
  <c r="Y13" i="1"/>
  <c r="X14" i="1"/>
  <c r="X13" i="1"/>
  <c r="Y14" i="1"/>
  <c r="Y18" i="1"/>
  <c r="X27" i="1"/>
  <c r="Y27" i="1"/>
  <c r="Y29" i="1"/>
  <c r="Z29" i="1"/>
  <c r="X29" i="1"/>
  <c r="Z18" i="1"/>
  <c r="Y28" i="1"/>
  <c r="X28" i="1"/>
  <c r="Y22" i="1"/>
  <c r="X22" i="1"/>
  <c r="Y20" i="1"/>
  <c r="X20" i="1"/>
  <c r="Y24" i="1"/>
  <c r="X24" i="1"/>
  <c r="Y23" i="1"/>
  <c r="X23" i="1"/>
</calcChain>
</file>

<file path=xl/sharedStrings.xml><?xml version="1.0" encoding="utf-8"?>
<sst xmlns="http://schemas.openxmlformats.org/spreadsheetml/2006/main" count="258" uniqueCount="183">
  <si>
    <t>Beachten Sie die Ausfüllhinweise unter Erläuterungen!</t>
  </si>
  <si>
    <t>IST</t>
  </si>
  <si>
    <t>Verpflegungstag</t>
  </si>
  <si>
    <t>Summe für 20 Tage</t>
  </si>
  <si>
    <t>Status</t>
  </si>
  <si>
    <t>Zubereitung</t>
  </si>
  <si>
    <t>Getreide, Getreideprodukte und Kartoffeln</t>
  </si>
  <si>
    <t>davon max. 4 x Kartoffelerzeugnisse</t>
  </si>
  <si>
    <t>davon mind. 4 x Vollkornprodukte</t>
  </si>
  <si>
    <t>Obst</t>
  </si>
  <si>
    <t>Milch und Milchprodukte</t>
  </si>
  <si>
    <t>ungesüßte Getränke</t>
  </si>
  <si>
    <t>Sollwert nach DGE</t>
  </si>
  <si>
    <t>Häufigkeit innerhalb von 20 Verpflegungstagen</t>
  </si>
  <si>
    <t>Tag 1</t>
  </si>
  <si>
    <t>Tag 2</t>
  </si>
  <si>
    <t>Tag 3</t>
  </si>
  <si>
    <t>Tag 4</t>
  </si>
  <si>
    <t>Gericht</t>
  </si>
  <si>
    <t>Tag 5</t>
  </si>
  <si>
    <t>Tag 6</t>
  </si>
  <si>
    <t>Tag 7</t>
  </si>
  <si>
    <t>Tag 8</t>
  </si>
  <si>
    <t>Tag 9</t>
  </si>
  <si>
    <t>Tag 10</t>
  </si>
  <si>
    <t>Tag 11</t>
  </si>
  <si>
    <t>Tag 12</t>
  </si>
  <si>
    <t>Tag 13</t>
  </si>
  <si>
    <t>Tag 14</t>
  </si>
  <si>
    <t>Tag 15</t>
  </si>
  <si>
    <t>Tag 16</t>
  </si>
  <si>
    <t>Tag 17</t>
  </si>
  <si>
    <t>Tag 18</t>
  </si>
  <si>
    <t>Tag 19</t>
  </si>
  <si>
    <t>Tag 20</t>
  </si>
  <si>
    <t>Optimierungs-bedarf für 20 Tage</t>
  </si>
  <si>
    <t>Art des Gerichtes</t>
  </si>
  <si>
    <t>Fleisch-, Wurstgerichte</t>
  </si>
  <si>
    <t>Fischgerichte</t>
  </si>
  <si>
    <t>vegetarische Speisen mit und ohne Ei</t>
  </si>
  <si>
    <t>Angaben zu den angebotenen Lebensmittelgruppen</t>
  </si>
  <si>
    <t>Anmerkung</t>
  </si>
  <si>
    <t>mind. 8 x Obst</t>
  </si>
  <si>
    <t>1 x Fleischgericht</t>
  </si>
  <si>
    <t>1 x mageres Muskelfleisch</t>
  </si>
  <si>
    <t>1 x paniert und/oder frittiert</t>
  </si>
  <si>
    <t>Fischgerichte:</t>
  </si>
  <si>
    <t>1 x Fischgericht</t>
  </si>
  <si>
    <t>vegetarische Gerichte:</t>
  </si>
  <si>
    <t>1 x vegetarisches Gericht</t>
  </si>
  <si>
    <t>1 x Milchprodukte</t>
  </si>
  <si>
    <t>1 x vegetarisches Hauptgericht</t>
  </si>
  <si>
    <t>1 x Milch und Milchprodukte</t>
  </si>
  <si>
    <t>1 x Vollkornprodukte</t>
  </si>
  <si>
    <t>Gemüse</t>
  </si>
  <si>
    <t>1 x Gemüse</t>
  </si>
  <si>
    <t>Milch und Milchprodukte:</t>
  </si>
  <si>
    <t>1 x Obst</t>
  </si>
  <si>
    <t>1 x Getreide, Getreideprodukte und Kartoffeln</t>
  </si>
  <si>
    <t>Rohkost: alle Gemüsesorten als Rohkost, z. B. Tomaten, Gurke als Salat oder in Stifte, Scheiben geschnitten, Krautsalat, Kopf-,Eisberg-, Eichblatt-,Feldsalat, Endivie im gemischten Salat.</t>
  </si>
  <si>
    <t>insgesamt 20 x ungesüßte Getränke</t>
  </si>
  <si>
    <r>
      <t xml:space="preserve">Ein Fleischgericht wird immer zunächst bei </t>
    </r>
    <r>
      <rPr>
        <b/>
        <sz val="11"/>
        <color theme="1"/>
        <rFont val="Calibri"/>
        <family val="2"/>
        <scheme val="minor"/>
      </rPr>
      <t>Fleisch- oder Wurstgerichten</t>
    </r>
    <r>
      <rPr>
        <sz val="11"/>
        <color theme="1"/>
        <rFont val="Calibri"/>
        <family val="2"/>
        <scheme val="minor"/>
      </rPr>
      <t xml:space="preserve"> mit der </t>
    </r>
    <r>
      <rPr>
        <b/>
        <sz val="11"/>
        <color theme="1"/>
        <rFont val="Calibri"/>
        <family val="2"/>
        <scheme val="minor"/>
      </rPr>
      <t>Menge 1</t>
    </r>
    <r>
      <rPr>
        <sz val="11"/>
        <color theme="1"/>
        <rFont val="Calibri"/>
        <family val="2"/>
        <scheme val="minor"/>
      </rPr>
      <t xml:space="preserve"> eingetragen. </t>
    </r>
  </si>
  <si>
    <r>
      <t>Ist ein Fleischgericht paniert und/oder frittiert, wird bei</t>
    </r>
    <r>
      <rPr>
        <b/>
        <sz val="11"/>
        <color theme="1"/>
        <rFont val="Calibri"/>
        <family val="2"/>
        <scheme val="minor"/>
      </rPr>
      <t xml:space="preserve"> paniert und/oder frittiert</t>
    </r>
    <r>
      <rPr>
        <sz val="11"/>
        <color theme="1"/>
        <rFont val="Calibri"/>
        <family val="2"/>
        <scheme val="minor"/>
      </rPr>
      <t xml:space="preserve"> </t>
    </r>
    <r>
      <rPr>
        <b/>
        <sz val="11"/>
        <color theme="1"/>
        <rFont val="Calibri"/>
        <family val="2"/>
        <scheme val="minor"/>
      </rPr>
      <t xml:space="preserve">zusätzlich </t>
    </r>
    <r>
      <rPr>
        <sz val="11"/>
        <color theme="1"/>
        <rFont val="Calibri"/>
        <family val="2"/>
        <scheme val="minor"/>
      </rPr>
      <t xml:space="preserve">eine </t>
    </r>
    <r>
      <rPr>
        <b/>
        <sz val="11"/>
        <color theme="1"/>
        <rFont val="Calibri"/>
        <family val="2"/>
        <scheme val="minor"/>
      </rPr>
      <t>1</t>
    </r>
    <r>
      <rPr>
        <sz val="11"/>
        <color theme="1"/>
        <rFont val="Calibri"/>
        <family val="2"/>
        <scheme val="minor"/>
      </rPr>
      <t xml:space="preserve"> eingetragen. </t>
    </r>
  </si>
  <si>
    <r>
      <t xml:space="preserve">Besteht ein Fleischgericht aus magerem Muskelfleisch wird </t>
    </r>
    <r>
      <rPr>
        <b/>
        <sz val="11"/>
        <color theme="1"/>
        <rFont val="Calibri"/>
        <family val="2"/>
        <scheme val="minor"/>
      </rPr>
      <t xml:space="preserve">zusätzlich </t>
    </r>
    <r>
      <rPr>
        <sz val="11"/>
        <color theme="1"/>
        <rFont val="Calibri"/>
        <family val="2"/>
        <scheme val="minor"/>
      </rPr>
      <t>eine</t>
    </r>
    <r>
      <rPr>
        <b/>
        <sz val="11"/>
        <color theme="1"/>
        <rFont val="Calibri"/>
        <family val="2"/>
        <scheme val="minor"/>
      </rPr>
      <t xml:space="preserve"> 1</t>
    </r>
    <r>
      <rPr>
        <sz val="11"/>
        <color theme="1"/>
        <rFont val="Calibri"/>
        <family val="2"/>
        <scheme val="minor"/>
      </rPr>
      <t xml:space="preserve"> bei </t>
    </r>
    <r>
      <rPr>
        <b/>
        <sz val="11"/>
        <color theme="1"/>
        <rFont val="Calibri"/>
        <family val="2"/>
        <scheme val="minor"/>
      </rPr>
      <t>magerem Muskelfleisch</t>
    </r>
    <r>
      <rPr>
        <sz val="11"/>
        <color theme="1"/>
        <rFont val="Calibri"/>
        <family val="2"/>
        <scheme val="minor"/>
      </rPr>
      <t xml:space="preserve"> eingetragen. </t>
    </r>
  </si>
  <si>
    <t>1 x Rohkost und Salat</t>
  </si>
  <si>
    <t>Mageres Muskelfleisch ist z.B. Putenbrust, Hähnchenschnitzel, Hühnerfrikasse, Rinderroulade, Rinder- und Schweinebraten, Rindergulasch, Geschnetzeltes</t>
  </si>
  <si>
    <t>Ausfüllhinweise für den Speiseplan-Check-Mittagsverpflegung</t>
  </si>
  <si>
    <t>mind. 8 x  Milch und Milchprodukte</t>
  </si>
  <si>
    <t>Fleisch- und Wurstgerichte:</t>
  </si>
  <si>
    <r>
      <t xml:space="preserve">Es wird immer  die Menge </t>
    </r>
    <r>
      <rPr>
        <b/>
        <sz val="11"/>
        <color theme="1"/>
        <rFont val="Calibri"/>
        <family val="2"/>
        <scheme val="minor"/>
      </rPr>
      <t>1</t>
    </r>
    <r>
      <rPr>
        <sz val="11"/>
        <color theme="1"/>
        <rFont val="Calibri"/>
        <family val="2"/>
        <scheme val="minor"/>
      </rPr>
      <t xml:space="preserve"> bei </t>
    </r>
    <r>
      <rPr>
        <b/>
        <sz val="11"/>
        <color theme="1"/>
        <rFont val="Calibri"/>
        <family val="2"/>
        <scheme val="minor"/>
      </rPr>
      <t>vegetarischen Hauptgerichten</t>
    </r>
    <r>
      <rPr>
        <sz val="11"/>
        <color theme="1"/>
        <rFont val="Calibri"/>
        <family val="2"/>
        <scheme val="minor"/>
      </rPr>
      <t xml:space="preserve"> eingetragen. </t>
    </r>
  </si>
  <si>
    <t xml:space="preserve">Zählen Sie ganze Portionen und orientieren Sie sich an empfohlenen Portionsgrößen. Hinweise dazu folgen bei den Ausfüllhinweisen zu den einzelnen Kriterien. </t>
  </si>
  <si>
    <t>Milch, Milchprodukte wie Naturjoghurt, Käse wie Emmentaler, Bergkäse, Feta, Camembert, Speisequark z.B. in Aufläufen, Salatdressings, Dips, Soßen, Pudding, Joghurt- oder Quarkspeisen.</t>
  </si>
  <si>
    <t xml:space="preserve">Name der Einrichtung/des Betriebs: </t>
  </si>
  <si>
    <t>Speiseplan-Check Mittagsverpflegung - Auswertung des Mittagsverpflegungsangebots/der Menülinie für 20 Verpflegungstage</t>
  </si>
  <si>
    <t>Hausg. Reibekuchen mit Apfelkompott</t>
  </si>
  <si>
    <t>Königsbergerklopse in Kapernsauce dazu Salzkartoffeln</t>
  </si>
  <si>
    <t>Gedünstetes Seelachsfilet an Senf-Dill-Sauce mit Salzkartoffeln und Brokkoli</t>
  </si>
  <si>
    <t>Gyros mit Reis, Tsatsiki und Krautsalat</t>
  </si>
  <si>
    <t>Mit Gemüse-Couscous gefüllte Zucchini dazu Tomatensauce</t>
  </si>
  <si>
    <t>Kaiserschmarrn mit Apfelmus</t>
  </si>
  <si>
    <t>Schweinsbraten mit Kartoffelknödel, Krautsalat und Dunkelbiersauce</t>
  </si>
  <si>
    <t>Spätzle mit mediteranem Gemüse und Kräutersoße</t>
  </si>
  <si>
    <t>Lachsfilet mit Zitronensauce, Tagliatelle und Beilagensalat</t>
  </si>
  <si>
    <t>Gebratenes Schweinesteak mit Kräuterbutter dazu Kartoffelsalat</t>
  </si>
  <si>
    <t>Gebackener Camembert mit gemischem Beilagensalat und Preiselbeeren</t>
  </si>
  <si>
    <t>knuspriges Seelachsfilet mit buntem Pfannengemüse und Rosmarinkartoffeln</t>
  </si>
  <si>
    <t>Asiatisches Gemüsecurry mit Kokossauce und Reis</t>
  </si>
  <si>
    <t>Champignon-rahmgeschnetzeltes vom Schwein mit Reis</t>
  </si>
  <si>
    <t>Ungarisches Rindergulasch mit Spätzle</t>
  </si>
  <si>
    <t>6 Stück Nürnberger mit Bratensauce dazu Sauerkraut mit Kartoffelpüree</t>
  </si>
  <si>
    <t>Semmelknödel mit Rahmchampignons</t>
  </si>
  <si>
    <t>Bohneneintopf mit Wiener, Brötchen</t>
  </si>
  <si>
    <t>Hähnchenbrust „ Hawaii“ überbacken mit Ananas und Käse, dazu Reis und Currysauce</t>
  </si>
  <si>
    <t>Backfischfilet mit hausg. Remoulade und Kartoffelsalat</t>
  </si>
  <si>
    <t>frittierte und/ oder panierte Produkte</t>
  </si>
  <si>
    <r>
      <t>Mit dem Speiseplan-Check Mittagsverpflegung werten Sie das Verpflegungsangebot</t>
    </r>
    <r>
      <rPr>
        <sz val="11"/>
        <rFont val="Calibri"/>
        <family val="2"/>
        <scheme val="minor"/>
      </rPr>
      <t xml:space="preserve">/die Menülinie </t>
    </r>
    <r>
      <rPr>
        <sz val="11"/>
        <color theme="1"/>
        <rFont val="Calibri"/>
        <family val="2"/>
        <scheme val="minor"/>
      </rPr>
      <t>für 20 Tage aus. Tragen Sie dazu zunächst das Gericht mit allen Komponenten (Vorspeise, Hauptgericht, Dessert) in die Spalte des entsprechenden Verpflegungstages ein.</t>
    </r>
  </si>
  <si>
    <r>
      <t xml:space="preserve">Frisch oder tiefgekühlt, wie z. B. </t>
    </r>
    <r>
      <rPr>
        <sz val="11"/>
        <rFont val="Calibri"/>
        <family val="2"/>
        <scheme val="minor"/>
      </rPr>
      <t>Karotten,</t>
    </r>
    <r>
      <rPr>
        <sz val="11"/>
        <color theme="1"/>
        <rFont val="Calibri"/>
        <family val="2"/>
        <scheme val="minor"/>
      </rPr>
      <t xml:space="preserve"> Brokkoli, Kohlrabi, Erbsen-</t>
    </r>
    <r>
      <rPr>
        <sz val="11"/>
        <rFont val="Calibri"/>
        <family val="2"/>
        <scheme val="minor"/>
      </rPr>
      <t>Karotten</t>
    </r>
    <r>
      <rPr>
        <sz val="11"/>
        <color theme="1"/>
        <rFont val="Calibri"/>
        <family val="2"/>
        <scheme val="minor"/>
      </rPr>
      <t>-Gemüse, Paprika, Champignons usw. sowie Hülsenfrüchte (Linsen, Bohnen, Erbsen) als Eintopf oder Salat in gekochter Form</t>
    </r>
  </si>
  <si>
    <t xml:space="preserve">Fleisch und Wurstwaren insgesamt, wie z. B. Rinderbraten, Geschnetzeltes, Hühnerfrikasse, Rinderroulade,  Hähnchenschnitzel, Putenbrust, Spaghetti Bolognese, Gemüse-Hackfleisch-Auflauf, Schinkennudeln, Wiener mit Semmel, Pizza Salami oder Schinken, Hähnchen Nuggets, u. Ä. </t>
  </si>
  <si>
    <t>Ovo-lacto-vegetarische Gerichte ohne Fleisch und Fleischprodukte, Fisch und Geflügel, wie z. B. Gemüselasagne, Gemüse-Reis-Pfanne, Pellkartoffeln mit Quark, Rührei, andere Eigerichte und Süßspeisen wie Kaiserschmarrn oder Milchreis</t>
  </si>
  <si>
    <t>Vollkornprodukte wie Vollkornnudeln, Naturreis, Vollkornbrot/-semmeln, Vollkornpizza, Grünkern (als Bratling oder Suppeneinlage)</t>
  </si>
  <si>
    <t>Alle Sorten, wie z. B. Apfel, Birne, Pflaumen, Kirschen, Banane, Mandarine, bevorzugt frisch, geschnitten oder tiefgekühlt , als Fruchtmus oder -kompott, Püree, Obstsalat.</t>
  </si>
  <si>
    <t xml:space="preserve">20 x Kartoffeln, Getreide, Getreideprodukte (1 x täglich) </t>
  </si>
  <si>
    <t xml:space="preserve">Gemüse, Hülsenfrüchte und Salat </t>
  </si>
  <si>
    <t xml:space="preserve">20 x Gemüse, Hülsenfrüchte und Salat (1 x täglich) </t>
  </si>
  <si>
    <t>davon mind. 4 x Hülsenfrüchte</t>
  </si>
  <si>
    <t>davon mind. 4 Hülsenfrüchte</t>
  </si>
  <si>
    <t>4 x Fischgerichte</t>
  </si>
  <si>
    <t>davon mind. 2 x fettreicher Fisch</t>
  </si>
  <si>
    <r>
      <rPr>
        <b/>
        <sz val="12"/>
        <color theme="3" tint="0.39997558519241921"/>
        <rFont val="Calibri"/>
        <family val="2"/>
        <scheme val="minor"/>
      </rPr>
      <t>davon max. 4 x Fleischersatzprodukte</t>
    </r>
    <r>
      <rPr>
        <b/>
        <sz val="12"/>
        <rFont val="Calibri"/>
        <family val="2"/>
        <scheme val="minor"/>
      </rPr>
      <t xml:space="preserve"> </t>
    </r>
  </si>
  <si>
    <t>max. 4 x  frittierte und/oder panierte Produkte</t>
  </si>
  <si>
    <r>
      <t>Es wird zunächst immer die</t>
    </r>
    <r>
      <rPr>
        <b/>
        <sz val="11"/>
        <color theme="1"/>
        <rFont val="Calibri"/>
        <family val="2"/>
        <scheme val="minor"/>
      </rPr>
      <t xml:space="preserve"> Menge 1</t>
    </r>
    <r>
      <rPr>
        <sz val="11"/>
        <color theme="1"/>
        <rFont val="Calibri"/>
        <family val="2"/>
        <scheme val="minor"/>
      </rPr>
      <t xml:space="preserve"> bei </t>
    </r>
    <r>
      <rPr>
        <b/>
        <sz val="11"/>
        <color theme="1"/>
        <rFont val="Calibri"/>
        <family val="2"/>
        <scheme val="minor"/>
      </rPr>
      <t>Fischgerichten</t>
    </r>
    <r>
      <rPr>
        <sz val="11"/>
        <color theme="1"/>
        <rFont val="Calibri"/>
        <family val="2"/>
        <scheme val="minor"/>
      </rPr>
      <t xml:space="preserve"> eingetragen. Handelt es sich außerdem um einen </t>
    </r>
    <r>
      <rPr>
        <b/>
        <sz val="11"/>
        <color theme="1"/>
        <rFont val="Calibri"/>
        <family val="2"/>
        <scheme val="minor"/>
      </rPr>
      <t xml:space="preserve">fettreichen Fisch </t>
    </r>
    <r>
      <rPr>
        <sz val="11"/>
        <color theme="1"/>
        <rFont val="Calibri"/>
        <family val="2"/>
        <scheme val="minor"/>
      </rPr>
      <t>(zu denen sowohl einige Süßwasser- als auch Seefische zählen) wird zusätzlich bei dieser Kategorie ebenfalls eine</t>
    </r>
    <r>
      <rPr>
        <b/>
        <sz val="11"/>
        <color theme="1"/>
        <rFont val="Calibri"/>
        <family val="2"/>
        <scheme val="minor"/>
      </rPr>
      <t xml:space="preserve"> 1 </t>
    </r>
    <r>
      <rPr>
        <sz val="11"/>
        <color theme="1"/>
        <rFont val="Calibri"/>
        <family val="2"/>
        <scheme val="minor"/>
      </rPr>
      <t>eingetragen.</t>
    </r>
  </si>
  <si>
    <t>1 x fettreicher Fisch</t>
  </si>
  <si>
    <t xml:space="preserve">Seefisch ist eine gute Jodquelle (Beispiele für jodreiche Fische: Kabeljau, Schellfisch, Seelachs) </t>
  </si>
  <si>
    <t xml:space="preserve">Seefisch aus nicht überfischten Beständen z. B. Kabeljau, Seelachs, Makrele, Hering </t>
  </si>
  <si>
    <t xml:space="preserve">Süßwasserfische sind z.B. Forelle oder Karpfen </t>
  </si>
  <si>
    <r>
      <t xml:space="preserve">Beispiel </t>
    </r>
    <r>
      <rPr>
        <i/>
        <u/>
        <sz val="11"/>
        <color theme="1"/>
        <rFont val="Calibri"/>
        <family val="2"/>
        <scheme val="minor"/>
      </rPr>
      <t>Soja</t>
    </r>
    <r>
      <rPr>
        <u/>
        <sz val="11"/>
        <color theme="1"/>
        <rFont val="Calibri"/>
        <family val="2"/>
        <scheme val="minor"/>
      </rPr>
      <t>bolognese mit Vollkornspaghetti und einem gemischten Salat</t>
    </r>
  </si>
  <si>
    <t>1 x Vegetarische Gerichte</t>
  </si>
  <si>
    <t xml:space="preserve">1 x Fleischersatzprodukte </t>
  </si>
  <si>
    <t xml:space="preserve">1 x Getreide, Getreideprodukte, Kartoffeln </t>
  </si>
  <si>
    <t>1 x Vollkorn</t>
  </si>
  <si>
    <t xml:space="preserve">1 x Gemüse, Salat und Hülsenfrüchte </t>
  </si>
  <si>
    <t xml:space="preserve">1 x Rohkost </t>
  </si>
  <si>
    <t>Orientierungswerte für Lebensmittelmengen pro Tischgast</t>
  </si>
  <si>
    <t>Eier:</t>
  </si>
  <si>
    <t xml:space="preserve">Fettgehalt: </t>
  </si>
  <si>
    <r>
      <t xml:space="preserve">Milch, Naturjoghut, Buttermilch, Dickmilch, Kefir: max. 3,8 % </t>
    </r>
    <r>
      <rPr>
        <i/>
        <sz val="11"/>
        <color theme="1"/>
        <rFont val="Calibri"/>
        <family val="2"/>
        <scheme val="minor"/>
      </rPr>
      <t>Fett absolut</t>
    </r>
    <r>
      <rPr>
        <sz val="11"/>
        <color theme="1"/>
        <rFont val="Calibri"/>
        <family val="2"/>
        <scheme val="minor"/>
      </rPr>
      <t xml:space="preserve"> (ohne Zucker und Süßungsmittel)</t>
    </r>
  </si>
  <si>
    <r>
      <t xml:space="preserve">Speisequark: max. 5 % </t>
    </r>
    <r>
      <rPr>
        <i/>
        <sz val="11"/>
        <color theme="1"/>
        <rFont val="Calibri"/>
        <family val="2"/>
        <scheme val="minor"/>
      </rPr>
      <t>Fett absolut</t>
    </r>
    <r>
      <rPr>
        <sz val="11"/>
        <color theme="1"/>
        <rFont val="Calibri"/>
        <family val="2"/>
        <scheme val="minor"/>
      </rPr>
      <t xml:space="preserve"> (ohne Zucker und Süßungsmittel)</t>
    </r>
  </si>
  <si>
    <r>
      <t xml:space="preserve">Käse: max. 30 % </t>
    </r>
    <r>
      <rPr>
        <i/>
        <sz val="11"/>
        <color theme="1"/>
        <rFont val="Calibri"/>
        <family val="2"/>
        <scheme val="minor"/>
      </rPr>
      <t xml:space="preserve">Fett absolut </t>
    </r>
  </si>
  <si>
    <t>Beispiel Obstsalat mit Quark</t>
  </si>
  <si>
    <t xml:space="preserve">Berechnung von Portionsgrößen </t>
  </si>
  <si>
    <t>Beispiel Reis-Gemüse-Pfanne mit Putenstreifen und ein gemischter Salat</t>
  </si>
  <si>
    <t xml:space="preserve">ca. 3400 g in 20 Verpflegungstagen (Mischkost) --&gt; Hülsenfrüchte ca. 400 g in 20 Verpflegungstagen </t>
  </si>
  <si>
    <r>
      <t xml:space="preserve">Getreide, Getreideprodukte (Brot, Semmeln, Baguette), </t>
    </r>
    <r>
      <rPr>
        <i/>
        <sz val="11"/>
        <color theme="1"/>
        <rFont val="Calibri"/>
        <family val="2"/>
        <scheme val="minor"/>
      </rPr>
      <t>Parboiled</t>
    </r>
    <r>
      <rPr>
        <sz val="11"/>
        <color theme="1"/>
        <rFont val="Calibri"/>
        <family val="2"/>
        <scheme val="minor"/>
      </rPr>
      <t xml:space="preserve"> Reis oder Naturreis (z. B als Reispfanne, als Beilage), Teigwaren (z. B. Nudeln als Beilage, Lasagne), weitere Getreideprodukte (z. B. Couscous-Salat, Hirseauflauf, Grünkern-Bratlinge, Polentaschnitten), Kartoffeln (roh oder vorgegart), wie z. B. Salz-/Pellkartoffeln, Folienkartoffel, Kartoffelsalat sowie Gerichte auf Kartoffelbasis (Kartoffel-Gemüse-Auflauf, Kartoffel-Eintopf)</t>
    </r>
  </si>
  <si>
    <t>Beispiel Vollkorn-Spirelli mit Tomaten-Gemüse-Ragout</t>
  </si>
  <si>
    <t>Beispiel Lachsfilet (= fettreicher Seefisch)</t>
  </si>
  <si>
    <t>Beispiel paniertes Hähnchenschnitzel</t>
  </si>
  <si>
    <t>Beispiel Pellkartoffeln mit Kräuterquark</t>
  </si>
  <si>
    <t>Beispiel Milchreis mit Apfelmus</t>
  </si>
  <si>
    <t>ca. 600 g in 20 Verpflegungstagen</t>
  </si>
  <si>
    <t>Obst ohne Zucker und Süßungsmittel</t>
  </si>
  <si>
    <t>Weitere Öle: Lein-, Walnuss-, Soja-, Olivenöl</t>
  </si>
  <si>
    <t xml:space="preserve">Fette: Margarine und Butter </t>
  </si>
  <si>
    <t xml:space="preserve">Fette und Öle </t>
  </si>
  <si>
    <t xml:space="preserve">Hinweis: Alle Lebensmittelmengen- und häufigkeiten beziehen sich auf einen PAL von 1,4 </t>
  </si>
  <si>
    <t xml:space="preserve">Sonstiges </t>
  </si>
  <si>
    <t xml:space="preserve">Portionsgröße = Lebensmittelmenge / Lebensmittelhäufigkeit </t>
  </si>
  <si>
    <t>Rapsöl ist Standardfett/-öl:</t>
  </si>
  <si>
    <t>davon mind. 4 x als Stückobst</t>
  </si>
  <si>
    <r>
      <rPr>
        <b/>
        <sz val="11"/>
        <color theme="1"/>
        <rFont val="Calibri"/>
        <family val="2"/>
        <scheme val="minor"/>
      </rPr>
      <t>Nicht vergessen</t>
    </r>
    <r>
      <rPr>
        <sz val="11"/>
        <color theme="1"/>
        <rFont val="Calibri"/>
        <family val="2"/>
        <scheme val="minor"/>
      </rPr>
      <t>: Kartoffelerzeugnisse wie z.B. Pommes frites oder Kroketten werden auch zusätzlich bei paniert/frittiert eingetragen!</t>
    </r>
  </si>
  <si>
    <r>
      <t xml:space="preserve">Ist im Gericht eine Stärkebeilage enthalten, tragen Sie eine </t>
    </r>
    <r>
      <rPr>
        <b/>
        <sz val="11"/>
        <color theme="1"/>
        <rFont val="Calibri"/>
        <family val="2"/>
        <scheme val="minor"/>
      </rPr>
      <t>1</t>
    </r>
    <r>
      <rPr>
        <sz val="11"/>
        <color theme="1"/>
        <rFont val="Calibri"/>
        <family val="2"/>
        <scheme val="minor"/>
      </rPr>
      <t xml:space="preserve"> bei </t>
    </r>
    <r>
      <rPr>
        <b/>
        <sz val="11"/>
        <color theme="1"/>
        <rFont val="Calibri"/>
        <family val="2"/>
        <scheme val="minor"/>
      </rPr>
      <t xml:space="preserve">Getreide, Getreideprodukte und Kartoffeln </t>
    </r>
    <r>
      <rPr>
        <sz val="11"/>
        <color theme="1"/>
        <rFont val="Calibri"/>
        <family val="2"/>
        <scheme val="minor"/>
      </rPr>
      <t xml:space="preserve">ein.  Handelt es sich zusätzlich um ein </t>
    </r>
    <r>
      <rPr>
        <b/>
        <sz val="11"/>
        <color theme="1"/>
        <rFont val="Calibri"/>
        <family val="2"/>
        <scheme val="minor"/>
      </rPr>
      <t>Vollkornprodukt</t>
    </r>
    <r>
      <rPr>
        <sz val="11"/>
        <color theme="1"/>
        <rFont val="Calibri"/>
        <family val="2"/>
        <scheme val="minor"/>
      </rPr>
      <t xml:space="preserve"> wird auch hier entsprechend eine Eintragung vorgenommen. Gleiches gilt bei einem </t>
    </r>
    <r>
      <rPr>
        <b/>
        <sz val="11"/>
        <color theme="1"/>
        <rFont val="Calibri"/>
        <family val="2"/>
        <scheme val="minor"/>
      </rPr>
      <t>Kartoffelerzeugnis</t>
    </r>
    <r>
      <rPr>
        <sz val="11"/>
        <color theme="1"/>
        <rFont val="Calibri"/>
        <family val="2"/>
        <scheme val="minor"/>
      </rPr>
      <t xml:space="preserve">. </t>
    </r>
  </si>
  <si>
    <t>Getränke:</t>
  </si>
  <si>
    <t xml:space="preserve">Wasser, Früchte- und Kräutertee (je ohne Zucker und Süßungsmittel) </t>
  </si>
  <si>
    <t>Getränke sind jederzeit verfügbar</t>
  </si>
  <si>
    <t>davon mind. 8 x Rohkost</t>
  </si>
  <si>
    <t xml:space="preserve">davon mind. 8 x Rohkost </t>
  </si>
  <si>
    <t xml:space="preserve">1 x Hülsenfrüchte </t>
  </si>
  <si>
    <t>(Beispiel Gemüse:  3400 g in 20 Tagen / 20 x in 20 Tagen = 170 g pro Tag / pro Mittagessen / pro Tischgast)</t>
  </si>
  <si>
    <t>ca. 2400 g in 20 Verpflegungstagen</t>
  </si>
  <si>
    <t xml:space="preserve">ca. 800 g in 20 Verpflegungstagen </t>
  </si>
  <si>
    <t xml:space="preserve">ca. 600 g in 20 Verpflegungstagen </t>
  </si>
  <si>
    <t xml:space="preserve">ca. 140 g in 20 Verpflegungstagen </t>
  </si>
  <si>
    <t xml:space="preserve">Hülsenfrüchte: getrocknete Erbsen, weiße Bohnen, Dicke Bohnen, Kidneybohnen, Sojabohnen, Lupine, Kichererbsen </t>
  </si>
  <si>
    <t xml:space="preserve">Anschließend gehen Sie jede Spalte von oben nach unten durch und nehmen bei jedem Kriterium eine Eintragung vor. Entscheiden Sie ob das Kriterium erfüllt ist oder nicht und tragen Sie entsprechend eine 1 für erfüllt bzw. vorhanden und eine 0 für nicht erfüllt bzw. nicht vorhanden ein. Statt eine 0 einzutragen können Sie das Feld auch leer lassen. </t>
  </si>
  <si>
    <t xml:space="preserve">mind. 4 x bis max. 8 x Fleisch / Wurstwaren </t>
  </si>
  <si>
    <t xml:space="preserve">Gute Lieferanten für Omega-3-Fettsäuren: Forelle, Hering, Lachs, Makrele </t>
  </si>
  <si>
    <r>
      <t xml:space="preserve">Enthält das Gericht Komponenten in Form von hochverarbeiteten, küchenfertigen Produkten wie Soja-"Fleisch", Soja-"Schnetzel", "Würstchen", "Schnitzel", "Geschnetzeltes", "Hack", "Bällchen", Bratlinge auf Soja-, Tofu-, Lupinen- oder Milchbasis, aus Quorn oder Seitan o.ä. wird bei </t>
    </r>
    <r>
      <rPr>
        <b/>
        <sz val="11"/>
        <color theme="1"/>
        <rFont val="Calibri"/>
        <family val="2"/>
        <scheme val="minor"/>
      </rPr>
      <t xml:space="preserve">industriell hergestellten Fleischersatzprodukten die Menge 1 </t>
    </r>
    <r>
      <rPr>
        <sz val="11"/>
        <color theme="1"/>
        <rFont val="Calibri"/>
        <family val="2"/>
        <scheme val="minor"/>
      </rPr>
      <t xml:space="preserve">eingetragen. Tofu sowie eingelegter Tofu, der nicht weiterverarbeitet ist, zählt in diesem Sinne nicht als industriell hergestelltes Fleischersatzprodukt </t>
    </r>
  </si>
  <si>
    <r>
      <t xml:space="preserve">Tragen Sie immer zunächst eine </t>
    </r>
    <r>
      <rPr>
        <b/>
        <sz val="11"/>
        <color theme="1"/>
        <rFont val="Calibri"/>
        <family val="2"/>
        <scheme val="minor"/>
      </rPr>
      <t>1</t>
    </r>
    <r>
      <rPr>
        <sz val="11"/>
        <color theme="1"/>
        <rFont val="Calibri"/>
        <family val="2"/>
        <scheme val="minor"/>
      </rPr>
      <t xml:space="preserve"> bei</t>
    </r>
    <r>
      <rPr>
        <b/>
        <sz val="11"/>
        <color theme="1"/>
        <rFont val="Calibri"/>
        <family val="2"/>
        <scheme val="minor"/>
      </rPr>
      <t xml:space="preserve"> Gemüse, Hülsenfrüchte, Rohkost oder Salat </t>
    </r>
    <r>
      <rPr>
        <sz val="11"/>
        <color theme="1"/>
        <rFont val="Calibri"/>
        <family val="2"/>
        <scheme val="minor"/>
      </rPr>
      <t xml:space="preserve">ein. Enthält das Gericht eine Salat- oder Rohkostkomponente wird diese zusätzlich bei </t>
    </r>
    <r>
      <rPr>
        <b/>
        <sz val="11"/>
        <color theme="1"/>
        <rFont val="Calibri"/>
        <family val="2"/>
        <scheme val="minor"/>
      </rPr>
      <t xml:space="preserve">Rohkost und Salat </t>
    </r>
    <r>
      <rPr>
        <sz val="11"/>
        <color theme="1"/>
        <rFont val="Calibri"/>
        <family val="2"/>
        <scheme val="minor"/>
      </rPr>
      <t>mit einer</t>
    </r>
    <r>
      <rPr>
        <b/>
        <sz val="11"/>
        <color theme="1"/>
        <rFont val="Calibri"/>
        <family val="2"/>
        <scheme val="minor"/>
      </rPr>
      <t xml:space="preserve"> 1 </t>
    </r>
    <r>
      <rPr>
        <sz val="11"/>
        <color theme="1"/>
        <rFont val="Calibri"/>
        <family val="2"/>
        <scheme val="minor"/>
      </rPr>
      <t xml:space="preserve">eingetragen. Gleiches gilt, wenn das Gericht Hülsenfrüchte enthält. Dann wird auch hier zusätzlich eine </t>
    </r>
    <r>
      <rPr>
        <b/>
        <sz val="11"/>
        <color theme="1"/>
        <rFont val="Calibri"/>
        <family val="2"/>
        <scheme val="minor"/>
      </rPr>
      <t>1</t>
    </r>
    <r>
      <rPr>
        <sz val="11"/>
        <color theme="1"/>
        <rFont val="Calibri"/>
        <family val="2"/>
        <scheme val="minor"/>
      </rPr>
      <t xml:space="preserve"> eingetragen.</t>
    </r>
  </si>
  <si>
    <t>Zu den fettreichen Fischen gehören demnach laut DGE Forelle, Hering, Lachs und Makrele</t>
  </si>
  <si>
    <t xml:space="preserve">Für Eier gibt es keine Empfehlung zur Verzehrsmenge. </t>
  </si>
  <si>
    <t>Berücksichtung von Buffetangeboten:</t>
  </si>
  <si>
    <t>Die Berücksichtigung von Buffetangeboten geschieht im Speiseplan-Check wie folgt:
1. Dessert, Suppe oder Salat bzw. deren Komponenten (Milchprodukte, Obst, Gemüse/Rohkost), die zusätzlich in Form eines Buffets angeboten werden,  werden im Speiseplan-Check berücksichtigt, wenn sie im Menüpreis enthalten und damit Bestandteil eines kompletten Menüs sind.
2. Dessert, Suppe oder Salat bzw. deren Komponenten (Milchprodukte, Obst, Gemüse/Rohkost) werden (zusätzlich zu Punkt 1) auch dann berücksichtigt, wenn sie nicht Teil eines Menüs sind sondern beim Gericht ein Hinweis auf die optimale zusätzliche Auswahl an Beilagen zu diesem Gericht enthalten ist, die in Buffetform angeboten werden.</t>
  </si>
  <si>
    <t>8 bis 12 x vegetarische Hauptgerichte</t>
  </si>
  <si>
    <t>Quinoa, Amaranth und Buchweizen sind sogenannte Pseudogetreide. Sie sind glutenfrei und werden als Beilage oder in Aufläufen eingesetzt. Amaranth und Quinoa werden aufgrund der mit Vollkorngetreide vergleichbaren Nährstoffe ebenfalls als Vollkornprodukte gewertet. Buchweizen wird geschält und ungeschält im Handel angeboten. Soll dieser als Vollkornprodukt gewertet werden, ist die ungeschälte Variante einzusetzen.</t>
  </si>
  <si>
    <t xml:space="preserve">Kartoffelerzeugnisse in Form von Halbfertig- oder Fertigprodukten, wie z. B. Kroketten, Pommes frites, Kartoffelecken, Reibekuchen, Gnocchi, Klöße, Trockenspeisekartoffel-, Kartoffelpüree-, Kartoffelknödel-Erzeugnisse, Erzeugnisse aus vorgeformten Kartoffelteigen, gebratene Kartoffelerzeugnisse und Kartoffel-Knabbererzeugnisse </t>
  </si>
  <si>
    <t>Zu Stückobst zählt rohes, unverarbeitetes Obst im Ganzen oder verzehrsfertig in Stücke geschnitten, ohne Zugabe von weiteren Lebensmitteln.</t>
  </si>
  <si>
    <t>Erfassungszeitraum:</t>
  </si>
  <si>
    <t xml:space="preserve">Name der Behörde/des Betriebs: </t>
  </si>
  <si>
    <t>Da es sich bei grünen Bohnen und Erbsen botanisch gesehen ebenfalls um Hülsenfrüchte handelt, können diese auch eingesetzt werden. Ihr Nährstoffprofil unterscheidet sich jedoch von den klassischen (getrockneten) Hülsenfrüchten wie bspw. den Kichererbsen. Deswegen orientieren Sie sich bei den frischen Hülsenfrüchten bitte an den Orientierungswerten für Gemüse (nicht für Hülsenfrüchte). Grüne Bohnen und Erbsen dürfen jedoch, anders als die getrockneten Hülsenfrüchte, nicht vorgegart eingesetzt werden. Hier ist die Qualität „frisch oder tiefgekühlt“ gefordert.</t>
  </si>
  <si>
    <t xml:space="preserve">Salat aus gekochtem Gemüse wird unter Gemüse nicht unter Rohkost gezählt. </t>
  </si>
  <si>
    <t>davon mind. 50 %, aber max. 8 x mageres Muskelfleisch</t>
  </si>
  <si>
    <t>mind. 8  x vegetarische Hauptgerichte</t>
  </si>
  <si>
    <t>modifiziert nach den DGE-Qualitätsstandards für die Verpflegung in Betrieben, Behörden und Hochschulen</t>
  </si>
  <si>
    <t xml:space="preserve">modifiziert nach dem DGE-Qualitätsstandard für die Verpflegung in Betrieben, Behörden und Hochschulen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</si>
</sst>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1"/>
      <color theme="1"/>
      <name val="Calibri"/>
      <family val="2"/>
      <scheme val="minor"/>
    </font>
    <font>
      <b/>
      <sz val="12"/>
      <color theme="3" tint="0.39997558519241921"/>
      <name val="Calibri"/>
      <family val="2"/>
      <scheme val="minor"/>
    </font>
    <font>
      <u/>
      <sz val="11"/>
      <color theme="1"/>
      <name val="Calibri"/>
      <family val="2"/>
      <scheme val="minor"/>
    </font>
    <font>
      <sz val="16"/>
      <color theme="1"/>
      <name val="Calibri"/>
      <family val="2"/>
      <scheme val="minor"/>
    </font>
    <font>
      <b/>
      <sz val="16"/>
      <color theme="1"/>
      <name val="Calibri"/>
      <family val="2"/>
      <scheme val="minor"/>
    </font>
    <font>
      <sz val="12"/>
      <color rgb="FFFF0000"/>
      <name val="Calibri"/>
      <family val="2"/>
      <scheme val="minor"/>
    </font>
    <font>
      <b/>
      <sz val="12"/>
      <name val="Calibri"/>
      <family val="2"/>
      <scheme val="minor"/>
    </font>
    <font>
      <sz val="16"/>
      <name val="Calibri"/>
      <family val="2"/>
      <scheme val="minor"/>
    </font>
    <font>
      <b/>
      <sz val="16"/>
      <name val="Calibri"/>
      <family val="2"/>
      <scheme val="minor"/>
    </font>
    <font>
      <sz val="12"/>
      <name val="Calibri"/>
      <family val="2"/>
      <scheme val="minor"/>
    </font>
    <font>
      <sz val="11"/>
      <color rgb="FF00B050"/>
      <name val="Calibri"/>
      <family val="2"/>
      <scheme val="minor"/>
    </font>
    <font>
      <sz val="11"/>
      <name val="Calibri"/>
      <family val="2"/>
      <scheme val="minor"/>
    </font>
    <font>
      <i/>
      <u/>
      <sz val="11"/>
      <color theme="1"/>
      <name val="Calibri"/>
      <family val="2"/>
      <scheme val="minor"/>
    </font>
    <font>
      <i/>
      <sz val="11"/>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EAEAEA"/>
        <bgColor indexed="64"/>
      </patternFill>
    </fill>
    <fill>
      <patternFill patternType="solid">
        <fgColor theme="0" tint="-0.14999847407452621"/>
        <bgColor indexed="64"/>
      </patternFill>
    </fill>
    <fill>
      <patternFill patternType="solid">
        <fgColor rgb="FFFFFF99"/>
        <bgColor indexed="64"/>
      </patternFill>
    </fill>
    <fill>
      <patternFill patternType="solid">
        <fgColor rgb="FFEEF3F8"/>
        <bgColor indexed="64"/>
      </patternFill>
    </fill>
  </fills>
  <borders count="3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1">
    <xf numFmtId="0" fontId="0" fillId="0" borderId="0"/>
  </cellStyleXfs>
  <cellXfs count="129">
    <xf numFmtId="0" fontId="0" fillId="0" borderId="0" xfId="0"/>
    <xf numFmtId="0" fontId="4" fillId="2" borderId="0" xfId="0" applyFont="1" applyFill="1" applyAlignment="1">
      <alignment wrapText="1"/>
    </xf>
    <xf numFmtId="0" fontId="0" fillId="2" borderId="0" xfId="0" applyFill="1"/>
    <xf numFmtId="0" fontId="0" fillId="2" borderId="0" xfId="0" applyFill="1" applyAlignment="1">
      <alignment wrapText="1"/>
    </xf>
    <xf numFmtId="0" fontId="0" fillId="0" borderId="0" xfId="0" applyFont="1" applyFill="1" applyAlignment="1">
      <alignment wrapText="1"/>
    </xf>
    <xf numFmtId="0" fontId="0" fillId="0" borderId="0" xfId="0" applyFill="1" applyAlignment="1">
      <alignment wrapText="1"/>
    </xf>
    <xf numFmtId="0" fontId="4" fillId="5" borderId="0" xfId="0" applyFont="1" applyFill="1" applyAlignment="1">
      <alignment wrapText="1"/>
    </xf>
    <xf numFmtId="0" fontId="6" fillId="2" borderId="0" xfId="0" applyFont="1" applyFill="1" applyAlignment="1">
      <alignment wrapText="1"/>
    </xf>
    <xf numFmtId="0" fontId="4" fillId="6" borderId="0" xfId="0" applyFont="1" applyFill="1" applyAlignment="1">
      <alignment wrapText="1"/>
    </xf>
    <xf numFmtId="0" fontId="0" fillId="2" borderId="0" xfId="0" applyFont="1" applyFill="1" applyAlignment="1">
      <alignment wrapText="1"/>
    </xf>
    <xf numFmtId="0" fontId="4" fillId="7" borderId="0" xfId="0" applyFont="1" applyFill="1" applyAlignment="1">
      <alignment wrapText="1"/>
    </xf>
    <xf numFmtId="0" fontId="4" fillId="8" borderId="0" xfId="0" applyFont="1" applyFill="1" applyAlignment="1">
      <alignment wrapText="1"/>
    </xf>
    <xf numFmtId="0" fontId="4" fillId="3" borderId="0" xfId="0" applyFont="1" applyFill="1" applyAlignment="1">
      <alignment wrapText="1"/>
    </xf>
    <xf numFmtId="0" fontId="4" fillId="9" borderId="0" xfId="0" applyFont="1" applyFill="1" applyAlignment="1">
      <alignment wrapText="1"/>
    </xf>
    <xf numFmtId="0" fontId="2" fillId="2" borderId="8"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textRotation="90" wrapText="1"/>
      <protection locked="0"/>
    </xf>
    <xf numFmtId="0" fontId="2" fillId="2" borderId="5" xfId="0" applyFont="1" applyFill="1" applyBorder="1" applyAlignment="1" applyProtection="1">
      <alignment wrapText="1"/>
    </xf>
    <xf numFmtId="0" fontId="2" fillId="2" borderId="1" xfId="0" applyFont="1" applyFill="1" applyBorder="1" applyAlignment="1" applyProtection="1">
      <alignment wrapText="1"/>
    </xf>
    <xf numFmtId="0" fontId="2" fillId="2" borderId="5" xfId="0" applyFont="1" applyFill="1" applyBorder="1" applyAlignment="1" applyProtection="1">
      <alignment horizontal="center" vertical="center" textRotation="90" wrapText="1"/>
    </xf>
    <xf numFmtId="0" fontId="1" fillId="2" borderId="8"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0" fillId="2" borderId="0" xfId="0" applyFill="1" applyBorder="1" applyAlignment="1">
      <alignment wrapText="1"/>
    </xf>
    <xf numFmtId="0" fontId="8" fillId="10" borderId="8" xfId="0" applyFont="1" applyFill="1" applyBorder="1" applyAlignment="1" applyProtection="1">
      <alignment horizontal="center" vertical="center" wrapText="1"/>
    </xf>
    <xf numFmtId="0" fontId="8" fillId="10" borderId="13" xfId="0" applyFont="1" applyFill="1" applyBorder="1" applyAlignment="1" applyProtection="1">
      <alignment horizontal="center" vertical="center" wrapText="1"/>
    </xf>
    <xf numFmtId="0" fontId="8" fillId="10" borderId="5" xfId="0" applyFont="1" applyFill="1" applyBorder="1" applyAlignment="1" applyProtection="1">
      <alignment horizontal="center" vertical="center" wrapText="1"/>
    </xf>
    <xf numFmtId="0" fontId="7" fillId="10" borderId="8" xfId="0" applyFont="1" applyFill="1" applyBorder="1" applyAlignment="1" applyProtection="1">
      <alignment horizontal="center" vertical="center" wrapText="1"/>
    </xf>
    <xf numFmtId="0" fontId="8" fillId="10" borderId="16" xfId="0" applyFont="1" applyFill="1" applyBorder="1" applyAlignment="1" applyProtection="1">
      <alignment horizontal="center" vertical="center" wrapText="1"/>
    </xf>
    <xf numFmtId="0" fontId="9" fillId="10" borderId="5" xfId="0" applyFont="1" applyFill="1" applyBorder="1" applyAlignment="1" applyProtection="1">
      <alignment horizontal="center" vertical="center" textRotation="90" wrapText="1"/>
    </xf>
    <xf numFmtId="0" fontId="14" fillId="2" borderId="0" xfId="0" applyFont="1" applyFill="1" applyAlignment="1">
      <alignment wrapText="1"/>
    </xf>
    <xf numFmtId="0" fontId="15" fillId="2" borderId="0" xfId="0" applyFont="1" applyFill="1" applyAlignment="1">
      <alignment wrapText="1"/>
    </xf>
    <xf numFmtId="0" fontId="15" fillId="2" borderId="0" xfId="0" applyFont="1" applyFill="1"/>
    <xf numFmtId="0" fontId="5" fillId="2" borderId="1" xfId="0" applyFont="1" applyFill="1" applyBorder="1" applyAlignment="1" applyProtection="1">
      <alignment horizontal="center" vertical="center" wrapText="1"/>
    </xf>
    <xf numFmtId="0" fontId="8" fillId="10"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12" fillId="10" borderId="20"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1" fillId="10"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12" fillId="10" borderId="13"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11" fillId="10" borderId="13"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7" fillId="2" borderId="0" xfId="0" applyFont="1" applyFill="1" applyAlignment="1">
      <alignment wrapText="1"/>
    </xf>
    <xf numFmtId="0" fontId="4" fillId="11" borderId="0" xfId="0" applyFont="1" applyFill="1" applyAlignment="1">
      <alignment wrapText="1"/>
    </xf>
    <xf numFmtId="0" fontId="6" fillId="2" borderId="0" xfId="0" applyFont="1" applyFill="1"/>
    <xf numFmtId="0" fontId="4" fillId="12" borderId="0" xfId="0" applyFont="1" applyFill="1" applyAlignment="1">
      <alignment wrapText="1"/>
    </xf>
    <xf numFmtId="0" fontId="5" fillId="2" borderId="22" xfId="0" applyFont="1" applyFill="1" applyBorder="1" applyAlignment="1" applyProtection="1">
      <alignment horizontal="center" vertical="center" wrapText="1"/>
    </xf>
    <xf numFmtId="0" fontId="8" fillId="10" borderId="22"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protection locked="0"/>
    </xf>
    <xf numFmtId="0" fontId="8" fillId="10" borderId="20"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7" fillId="13" borderId="13" xfId="0" applyFont="1" applyFill="1" applyBorder="1" applyAlignment="1" applyProtection="1">
      <alignment horizontal="center" vertical="center" wrapText="1"/>
      <protection locked="0"/>
    </xf>
    <xf numFmtId="0" fontId="7" fillId="13" borderId="1" xfId="0" applyFont="1" applyFill="1" applyBorder="1" applyAlignment="1" applyProtection="1">
      <alignment horizontal="center" vertical="center" wrapText="1"/>
      <protection locked="0"/>
    </xf>
    <xf numFmtId="0" fontId="7" fillId="13" borderId="24" xfId="0" applyFont="1" applyFill="1" applyBorder="1" applyAlignment="1" applyProtection="1">
      <alignment horizontal="center" vertical="center" wrapText="1"/>
      <protection locked="0"/>
    </xf>
    <xf numFmtId="0" fontId="7" fillId="13" borderId="5" xfId="0" applyFont="1" applyFill="1" applyBorder="1" applyAlignment="1" applyProtection="1">
      <alignment horizontal="center" vertical="center" wrapText="1"/>
      <protection locked="0"/>
    </xf>
    <xf numFmtId="0" fontId="1" fillId="2" borderId="15" xfId="0" applyFont="1" applyFill="1" applyBorder="1" applyAlignment="1">
      <alignment horizontal="center" vertical="center" wrapText="1"/>
    </xf>
    <xf numFmtId="1" fontId="7" fillId="10" borderId="13" xfId="0" applyNumberFormat="1" applyFont="1" applyFill="1" applyBorder="1" applyAlignment="1" applyProtection="1">
      <alignment horizontal="center" vertical="center" wrapText="1"/>
    </xf>
    <xf numFmtId="0" fontId="7" fillId="10" borderId="13" xfId="0" applyFont="1" applyFill="1" applyBorder="1" applyAlignment="1" applyProtection="1">
      <alignment horizontal="center" vertical="center" wrapText="1"/>
    </xf>
    <xf numFmtId="0" fontId="7" fillId="10" borderId="16" xfId="0" applyFont="1" applyFill="1" applyBorder="1" applyAlignment="1" applyProtection="1">
      <alignment horizontal="center" vertical="center" wrapText="1"/>
    </xf>
    <xf numFmtId="0" fontId="7" fillId="10" borderId="5" xfId="0" applyFont="1" applyFill="1" applyBorder="1" applyAlignment="1" applyProtection="1">
      <alignment horizontal="center" vertical="center" wrapText="1"/>
    </xf>
    <xf numFmtId="0" fontId="7" fillId="10" borderId="1" xfId="0" applyFont="1" applyFill="1" applyBorder="1" applyAlignment="1" applyProtection="1">
      <alignment horizontal="center" vertical="center" wrapText="1"/>
    </xf>
    <xf numFmtId="0" fontId="7" fillId="10" borderId="20" xfId="0" applyFont="1" applyFill="1" applyBorder="1" applyAlignment="1" applyProtection="1">
      <alignment horizontal="center" vertical="center" wrapText="1"/>
    </xf>
    <xf numFmtId="0" fontId="7" fillId="10" borderId="22" xfId="0" applyFont="1" applyFill="1" applyBorder="1" applyAlignment="1" applyProtection="1">
      <alignment horizontal="center" vertical="center" wrapText="1"/>
    </xf>
    <xf numFmtId="0" fontId="13" fillId="10" borderId="5" xfId="0" applyFont="1" applyFill="1" applyBorder="1" applyAlignment="1" applyProtection="1">
      <alignment horizontal="center" vertical="center" wrapText="1"/>
    </xf>
    <xf numFmtId="0" fontId="2" fillId="2" borderId="0" xfId="0" applyFont="1" applyFill="1" applyBorder="1" applyProtection="1">
      <protection locked="0"/>
    </xf>
    <xf numFmtId="0" fontId="2" fillId="2" borderId="0" xfId="0" applyFont="1" applyFill="1" applyBorder="1" applyProtection="1"/>
    <xf numFmtId="0" fontId="2" fillId="2" borderId="0" xfId="0" applyFont="1" applyFill="1" applyBorder="1" applyAlignment="1" applyProtection="1">
      <alignment wrapText="1"/>
      <protection locked="0"/>
    </xf>
    <xf numFmtId="0" fontId="2" fillId="2" borderId="0" xfId="0" applyFont="1" applyFill="1" applyBorder="1" applyAlignment="1" applyProtection="1">
      <alignment textRotation="90"/>
      <protection locked="0"/>
    </xf>
    <xf numFmtId="0" fontId="1" fillId="2" borderId="0" xfId="0" applyFont="1" applyFill="1" applyBorder="1" applyAlignment="1" applyProtection="1">
      <alignment horizontal="left"/>
    </xf>
    <xf numFmtId="0" fontId="1" fillId="2" borderId="0" xfId="0" applyFont="1" applyFill="1" applyBorder="1" applyAlignment="1" applyProtection="1">
      <alignment horizontal="left"/>
      <protection locked="0"/>
    </xf>
    <xf numFmtId="0" fontId="1" fillId="2" borderId="25" xfId="0" applyFont="1" applyFill="1" applyBorder="1" applyProtection="1"/>
    <xf numFmtId="0" fontId="2" fillId="2" borderId="26" xfId="0" applyFont="1" applyFill="1" applyBorder="1" applyProtection="1"/>
    <xf numFmtId="0" fontId="2" fillId="2" borderId="27" xfId="0" applyFont="1" applyFill="1" applyBorder="1" applyProtection="1"/>
    <xf numFmtId="0" fontId="2" fillId="2" borderId="28" xfId="0" applyFont="1" applyFill="1" applyBorder="1" applyProtection="1"/>
    <xf numFmtId="0" fontId="2" fillId="2" borderId="29" xfId="0" applyFont="1" applyFill="1" applyBorder="1" applyProtection="1"/>
    <xf numFmtId="0" fontId="1" fillId="4" borderId="28" xfId="0" applyFont="1" applyFill="1" applyBorder="1" applyProtection="1"/>
    <xf numFmtId="0" fontId="2" fillId="4" borderId="0" xfId="0" applyFont="1" applyFill="1" applyBorder="1" applyProtection="1"/>
    <xf numFmtId="0" fontId="2" fillId="4" borderId="29" xfId="0" applyFont="1" applyFill="1" applyBorder="1" applyProtection="1"/>
    <xf numFmtId="0" fontId="3" fillId="2" borderId="28" xfId="0" applyFont="1" applyFill="1" applyBorder="1" applyProtection="1"/>
    <xf numFmtId="0" fontId="2" fillId="2" borderId="30" xfId="0" applyFont="1" applyFill="1" applyBorder="1" applyAlignment="1" applyProtection="1">
      <alignment wrapText="1"/>
    </xf>
    <xf numFmtId="0" fontId="2" fillId="2" borderId="11" xfId="0" applyFont="1" applyFill="1" applyBorder="1" applyAlignment="1" applyProtection="1">
      <alignment wrapText="1"/>
    </xf>
    <xf numFmtId="0" fontId="2" fillId="2" borderId="31" xfId="0" applyFont="1" applyFill="1" applyBorder="1" applyAlignment="1" applyProtection="1">
      <alignment wrapText="1"/>
    </xf>
    <xf numFmtId="0" fontId="1" fillId="2" borderId="30" xfId="0" applyFont="1" applyFill="1" applyBorder="1" applyAlignment="1" applyProtection="1">
      <alignment wrapText="1"/>
    </xf>
    <xf numFmtId="0" fontId="2" fillId="2" borderId="0"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0" fillId="0" borderId="0" xfId="0" applyBorder="1" applyAlignment="1">
      <alignment horizontal="center" vertical="center" textRotation="90"/>
    </xf>
    <xf numFmtId="0" fontId="9" fillId="10" borderId="11" xfId="0" applyFont="1" applyFill="1" applyBorder="1" applyAlignment="1" applyProtection="1">
      <alignment horizontal="center" vertical="center" textRotation="90" wrapText="1"/>
    </xf>
    <xf numFmtId="0" fontId="2" fillId="3" borderId="0" xfId="0" applyFont="1" applyFill="1" applyBorder="1" applyAlignment="1" applyProtection="1">
      <alignment horizontal="center"/>
      <protection locked="0"/>
    </xf>
    <xf numFmtId="0" fontId="1" fillId="4" borderId="28" xfId="0" applyFont="1" applyFill="1" applyBorder="1" applyAlignment="1" applyProtection="1">
      <alignment horizontal="left"/>
    </xf>
    <xf numFmtId="0" fontId="1" fillId="4" borderId="0" xfId="0" applyFont="1" applyFill="1" applyBorder="1" applyAlignment="1" applyProtection="1">
      <alignment horizontal="left"/>
    </xf>
    <xf numFmtId="0" fontId="1" fillId="2" borderId="7"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0" fillId="0" borderId="3" xfId="0" applyBorder="1" applyAlignment="1" applyProtection="1">
      <alignment wrapText="1"/>
    </xf>
    <xf numFmtId="0" fontId="0" fillId="0" borderId="4" xfId="0" applyBorder="1" applyAlignment="1" applyProtection="1">
      <alignment wrapText="1"/>
    </xf>
    <xf numFmtId="0" fontId="1" fillId="0" borderId="12"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4" borderId="32" xfId="0" applyFont="1" applyFill="1" applyBorder="1" applyAlignment="1" applyProtection="1">
      <alignment horizontal="left" vertical="center" wrapText="1"/>
    </xf>
    <xf numFmtId="0" fontId="0" fillId="0" borderId="18" xfId="0" applyBorder="1" applyAlignment="1" applyProtection="1">
      <alignment horizontal="left" vertical="center" wrapText="1"/>
    </xf>
    <xf numFmtId="0" fontId="1" fillId="4" borderId="28" xfId="0" applyFont="1" applyFill="1" applyBorder="1" applyAlignment="1" applyProtection="1">
      <alignment horizontal="left" vertical="center" wrapText="1"/>
    </xf>
    <xf numFmtId="0" fontId="1" fillId="4" borderId="0" xfId="0" applyFont="1" applyFill="1" applyBorder="1" applyAlignment="1" applyProtection="1">
      <alignment horizontal="left" vertical="center" wrapText="1"/>
    </xf>
    <xf numFmtId="0" fontId="1" fillId="4" borderId="29" xfId="0" applyFont="1" applyFill="1" applyBorder="1" applyAlignment="1" applyProtection="1">
      <alignment horizontal="left" vertical="center" wrapText="1"/>
    </xf>
    <xf numFmtId="0" fontId="1" fillId="4" borderId="18" xfId="0" applyFont="1" applyFill="1" applyBorder="1" applyAlignment="1" applyProtection="1">
      <alignment horizontal="left" vertical="center" wrapText="1"/>
    </xf>
    <xf numFmtId="0" fontId="0" fillId="0" borderId="33" xfId="0" applyBorder="1" applyAlignment="1" applyProtection="1">
      <alignment horizontal="left" vertical="center" wrapText="1"/>
    </xf>
    <xf numFmtId="0" fontId="2" fillId="3" borderId="0" xfId="0" applyFont="1" applyFill="1" applyBorder="1" applyAlignment="1" applyProtection="1">
      <alignment horizontal="center"/>
    </xf>
  </cellXfs>
  <cellStyles count="1">
    <cellStyle name="Standard" xfId="0" builtinId="0"/>
  </cellStyles>
  <dxfs count="3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FF99"/>
      <color rgb="FFEFF4FB"/>
      <color rgb="FFE7EFF9"/>
      <color rgb="FFDDE9F7"/>
      <color rgb="FFD3E2F5"/>
      <color rgb="FFE4ECF4"/>
      <color rgb="FFEAEAEA"/>
      <color rgb="FFDDDDDD"/>
      <color rgb="FFEE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27214</xdr:colOff>
      <xdr:row>31</xdr:row>
      <xdr:rowOff>108857</xdr:rowOff>
    </xdr:from>
    <xdr:to>
      <xdr:col>16</xdr:col>
      <xdr:colOff>740929</xdr:colOff>
      <xdr:row>61</xdr:row>
      <xdr:rowOff>130085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7214" y="16451036"/>
          <a:ext cx="16753492" cy="61368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fL-SV-KL01.stmlf.bayern.de\Daten\Users\lwtn\AppData\Local\Temp\180406_Speiseplan-Check_MV_Lo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Speiseplan-Check MV"/>
      <sheetName val="Beispiel"/>
      <sheetName val="Tabelle2"/>
    </sheetNames>
    <sheetDataSet>
      <sheetData sheetId="0"/>
      <sheetData sheetId="1" refreshError="1"/>
      <sheetData sheetId="2" refreshError="1"/>
      <sheetData sheetId="3">
        <row r="4">
          <cell r="E4">
            <v>1</v>
          </cell>
        </row>
        <row r="5">
          <cell r="E5">
            <v>0.5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9"/>
  <sheetViews>
    <sheetView tabSelected="1" zoomScale="55" zoomScaleNormal="55" zoomScalePageLayoutView="60" workbookViewId="0">
      <pane xSplit="2" ySplit="10" topLeftCell="C11" activePane="bottomRight" state="frozen"/>
      <selection pane="topRight" activeCell="C1" sqref="C1"/>
      <selection pane="bottomLeft" activeCell="A11" sqref="A11"/>
      <selection pane="bottomRight" activeCell="C9" sqref="C9"/>
    </sheetView>
  </sheetViews>
  <sheetFormatPr baseColWidth="10" defaultColWidth="11.44140625" defaultRowHeight="15.6" x14ac:dyDescent="0.3"/>
  <cols>
    <col min="1" max="1" width="26.5546875" style="84" customWidth="1"/>
    <col min="2" max="2" width="41.44140625" style="84" bestFit="1" customWidth="1"/>
    <col min="3" max="3" width="12.5546875" style="84" customWidth="1"/>
    <col min="4" max="9" width="12.44140625" style="84" customWidth="1"/>
    <col min="10" max="11" width="12.5546875" style="84" customWidth="1"/>
    <col min="12" max="12" width="12.44140625" style="84" customWidth="1"/>
    <col min="13" max="13" width="12.5546875" style="84" customWidth="1"/>
    <col min="14" max="17" width="12.44140625" style="84" customWidth="1"/>
    <col min="18" max="19" width="12.5546875" style="84" customWidth="1"/>
    <col min="20" max="22" width="12.44140625" style="84" customWidth="1"/>
    <col min="23" max="23" width="12.88671875" style="84" customWidth="1"/>
    <col min="24" max="24" width="13.6640625" style="84" customWidth="1"/>
    <col min="25" max="25" width="17.44140625" style="84" customWidth="1"/>
    <col min="26" max="26" width="75.6640625" style="84" bestFit="1" customWidth="1"/>
    <col min="27" max="16384" width="11.44140625" style="84"/>
  </cols>
  <sheetData>
    <row r="1" spans="1:26" x14ac:dyDescent="0.3">
      <c r="A1" s="90" t="s">
        <v>73</v>
      </c>
      <c r="B1" s="91"/>
      <c r="C1" s="91"/>
      <c r="D1" s="91"/>
      <c r="E1" s="91"/>
      <c r="F1" s="91"/>
      <c r="G1" s="91"/>
      <c r="H1" s="91"/>
      <c r="I1" s="91"/>
      <c r="J1" s="91"/>
      <c r="K1" s="91"/>
      <c r="L1" s="91"/>
      <c r="M1" s="91"/>
      <c r="N1" s="91"/>
      <c r="O1" s="91"/>
      <c r="P1" s="91"/>
      <c r="Q1" s="91"/>
      <c r="R1" s="91"/>
      <c r="S1" s="91"/>
      <c r="T1" s="91"/>
      <c r="U1" s="91"/>
      <c r="V1" s="91"/>
      <c r="W1" s="91"/>
      <c r="X1" s="91"/>
      <c r="Y1" s="91"/>
      <c r="Z1" s="92"/>
    </row>
    <row r="2" spans="1:26" x14ac:dyDescent="0.3">
      <c r="A2" s="93" t="s">
        <v>182</v>
      </c>
      <c r="B2" s="85"/>
      <c r="C2" s="85"/>
      <c r="D2" s="85"/>
      <c r="E2" s="85"/>
      <c r="F2" s="85"/>
      <c r="G2" s="85"/>
      <c r="H2" s="85"/>
      <c r="I2" s="85"/>
      <c r="J2" s="85"/>
      <c r="K2" s="85"/>
      <c r="L2" s="85"/>
      <c r="M2" s="85"/>
      <c r="N2" s="85"/>
      <c r="O2" s="85"/>
      <c r="P2" s="85"/>
      <c r="Q2" s="85"/>
      <c r="R2" s="85"/>
      <c r="S2" s="85"/>
      <c r="T2" s="85"/>
      <c r="U2" s="85"/>
      <c r="V2" s="85"/>
      <c r="W2" s="85"/>
      <c r="X2" s="85"/>
      <c r="Y2" s="85"/>
      <c r="Z2" s="94"/>
    </row>
    <row r="3" spans="1:26" x14ac:dyDescent="0.3">
      <c r="A3" s="93"/>
      <c r="B3" s="85"/>
      <c r="C3" s="85"/>
      <c r="D3" s="85"/>
      <c r="E3" s="85"/>
      <c r="F3" s="85"/>
      <c r="G3" s="85"/>
      <c r="H3" s="85"/>
      <c r="I3" s="85"/>
      <c r="J3" s="85"/>
      <c r="K3" s="85"/>
      <c r="L3" s="85"/>
      <c r="M3" s="85"/>
      <c r="N3" s="85"/>
      <c r="O3" s="85"/>
      <c r="P3" s="85"/>
      <c r="Q3" s="85"/>
      <c r="R3" s="85"/>
      <c r="S3" s="85"/>
      <c r="T3" s="85"/>
      <c r="U3" s="85"/>
      <c r="V3" s="85"/>
      <c r="W3" s="85"/>
      <c r="X3" s="85"/>
      <c r="Y3" s="85"/>
      <c r="Z3" s="94"/>
    </row>
    <row r="4" spans="1:26" x14ac:dyDescent="0.3">
      <c r="A4" s="108" t="s">
        <v>176</v>
      </c>
      <c r="B4" s="109"/>
      <c r="C4" s="107"/>
      <c r="D4" s="107"/>
      <c r="E4" s="107"/>
      <c r="F4" s="107"/>
      <c r="G4" s="107"/>
      <c r="H4" s="107"/>
      <c r="I4" s="107"/>
      <c r="J4" s="107"/>
      <c r="K4" s="107"/>
      <c r="L4" s="107"/>
      <c r="M4" s="109" t="s">
        <v>175</v>
      </c>
      <c r="N4" s="109"/>
      <c r="O4" s="109"/>
      <c r="P4" s="107"/>
      <c r="Q4" s="107"/>
      <c r="R4" s="107"/>
      <c r="S4" s="107"/>
      <c r="T4" s="107"/>
      <c r="U4" s="107"/>
      <c r="V4" s="107"/>
      <c r="W4" s="96"/>
      <c r="X4" s="96"/>
      <c r="Y4" s="96"/>
      <c r="Z4" s="97"/>
    </row>
    <row r="5" spans="1:26" s="85" customFormat="1" x14ac:dyDescent="0.3">
      <c r="A5" s="98" t="s">
        <v>0</v>
      </c>
      <c r="Z5" s="94"/>
    </row>
    <row r="6" spans="1:26" x14ac:dyDescent="0.3">
      <c r="A6" s="99"/>
      <c r="B6" s="19" t="s">
        <v>12</v>
      </c>
      <c r="C6" s="115" t="s">
        <v>1</v>
      </c>
      <c r="D6" s="116"/>
      <c r="E6" s="116"/>
      <c r="F6" s="116"/>
      <c r="G6" s="116"/>
      <c r="H6" s="116"/>
      <c r="I6" s="116"/>
      <c r="J6" s="116"/>
      <c r="K6" s="116"/>
      <c r="L6" s="116"/>
      <c r="M6" s="116"/>
      <c r="N6" s="116"/>
      <c r="O6" s="116"/>
      <c r="P6" s="116"/>
      <c r="Q6" s="116"/>
      <c r="R6" s="116"/>
      <c r="S6" s="117"/>
      <c r="T6" s="117"/>
      <c r="U6" s="117"/>
      <c r="V6" s="118"/>
      <c r="W6" s="19"/>
      <c r="X6" s="19"/>
      <c r="Y6" s="19"/>
      <c r="Z6" s="100"/>
    </row>
    <row r="7" spans="1:26" x14ac:dyDescent="0.3">
      <c r="A7" s="101"/>
      <c r="B7" s="20"/>
      <c r="C7" s="115" t="s">
        <v>13</v>
      </c>
      <c r="D7" s="116"/>
      <c r="E7" s="116"/>
      <c r="F7" s="116"/>
      <c r="G7" s="116"/>
      <c r="H7" s="116"/>
      <c r="I7" s="116"/>
      <c r="J7" s="116"/>
      <c r="K7" s="116"/>
      <c r="L7" s="116"/>
      <c r="M7" s="116"/>
      <c r="N7" s="116"/>
      <c r="O7" s="116"/>
      <c r="P7" s="116"/>
      <c r="Q7" s="116"/>
      <c r="R7" s="116"/>
      <c r="S7" s="117"/>
      <c r="T7" s="117"/>
      <c r="U7" s="117"/>
      <c r="V7" s="118"/>
      <c r="W7" s="19"/>
      <c r="X7" s="19"/>
      <c r="Y7" s="19"/>
      <c r="Z7" s="100"/>
    </row>
    <row r="8" spans="1:26" s="86" customFormat="1" ht="54" customHeight="1" x14ac:dyDescent="0.3">
      <c r="A8" s="102" t="s">
        <v>2</v>
      </c>
      <c r="B8" s="19"/>
      <c r="C8" s="16" t="s">
        <v>14</v>
      </c>
      <c r="D8" s="16" t="s">
        <v>15</v>
      </c>
      <c r="E8" s="16" t="s">
        <v>16</v>
      </c>
      <c r="F8" s="16" t="s">
        <v>17</v>
      </c>
      <c r="G8" s="16" t="s">
        <v>19</v>
      </c>
      <c r="H8" s="16" t="s">
        <v>20</v>
      </c>
      <c r="I8" s="16" t="s">
        <v>21</v>
      </c>
      <c r="J8" s="16" t="s">
        <v>22</v>
      </c>
      <c r="K8" s="16" t="s">
        <v>23</v>
      </c>
      <c r="L8" s="16" t="s">
        <v>24</v>
      </c>
      <c r="M8" s="16" t="s">
        <v>25</v>
      </c>
      <c r="N8" s="16" t="s">
        <v>26</v>
      </c>
      <c r="O8" s="16" t="s">
        <v>27</v>
      </c>
      <c r="P8" s="16" t="s">
        <v>28</v>
      </c>
      <c r="Q8" s="16" t="s">
        <v>29</v>
      </c>
      <c r="R8" s="16" t="s">
        <v>30</v>
      </c>
      <c r="S8" s="16" t="s">
        <v>31</v>
      </c>
      <c r="T8" s="16" t="s">
        <v>32</v>
      </c>
      <c r="U8" s="16" t="s">
        <v>33</v>
      </c>
      <c r="V8" s="16" t="s">
        <v>34</v>
      </c>
      <c r="W8" s="16" t="s">
        <v>3</v>
      </c>
      <c r="X8" s="103" t="s">
        <v>4</v>
      </c>
      <c r="Y8" s="16" t="s">
        <v>35</v>
      </c>
      <c r="Z8" s="27" t="s">
        <v>41</v>
      </c>
    </row>
    <row r="9" spans="1:26" s="87" customFormat="1" ht="206.25" customHeight="1" x14ac:dyDescent="0.3">
      <c r="A9" s="104" t="s">
        <v>18</v>
      </c>
      <c r="B9" s="21"/>
      <c r="C9" s="18"/>
      <c r="D9" s="18"/>
      <c r="E9" s="18"/>
      <c r="F9" s="18"/>
      <c r="G9" s="18"/>
      <c r="H9" s="18"/>
      <c r="I9" s="18"/>
      <c r="J9" s="18"/>
      <c r="K9" s="18"/>
      <c r="L9" s="18"/>
      <c r="M9" s="18"/>
      <c r="N9" s="18"/>
      <c r="O9" s="18"/>
      <c r="P9" s="18"/>
      <c r="Q9" s="18"/>
      <c r="R9" s="18"/>
      <c r="S9" s="18"/>
      <c r="T9" s="18"/>
      <c r="U9" s="18"/>
      <c r="V9" s="18"/>
      <c r="W9" s="39"/>
      <c r="X9" s="83" t="str">
        <f>COUNTIF(X11:X30, "erfüllt")&amp;" von 17 Kriterien erfüllt (entspricht " &amp; ROUND((COUNTIF(X11:X30, "erfüllt")/17)*100, 1) &amp; "%)"</f>
        <v>3 von 17 Kriterien erfüllt (entspricht 17,6%)</v>
      </c>
      <c r="Y9" s="83" t="str">
        <f>IF(COUNTIF(X11:X30, "erfüllt")&gt;=12,"Sie haben mindestens 65 % der Kriterien erfüllt.",IF(COUNTIF(X11:X30, "erfüllt")&lt;=10,"Es müssen noch mindestens " &amp; 12-COUNTIF(X11:X30, "erfüllt") &amp; " Kriterien erfüllt werden, um einen Erfüllungsrad von 65 % zu erreichen.",IF(COUNTIF(X11:X30,"erfüllt")=11,"Es muss noch mindestens " &amp; 12-COUNTIF(X11:X30, "erfüllt") &amp; " Kriterium erfüllt werden, um einen Erfüllungsgrad von 65 % zu erreichen.")))</f>
        <v>Es müssen noch mindestens 9 Kriterien erfüllt werden, um einen Erfüllungsrad von 65 % zu erreichen.</v>
      </c>
      <c r="Z9" s="106"/>
    </row>
    <row r="10" spans="1:26" s="88" customFormat="1" ht="16.2" thickBot="1" x14ac:dyDescent="0.35">
      <c r="A10" s="121" t="s">
        <v>36</v>
      </c>
      <c r="B10" s="122"/>
      <c r="C10" s="122"/>
      <c r="D10" s="122"/>
      <c r="E10" s="122"/>
      <c r="F10" s="122"/>
      <c r="G10" s="122"/>
      <c r="H10" s="122"/>
      <c r="I10" s="122"/>
      <c r="J10" s="122"/>
      <c r="K10" s="122"/>
      <c r="L10" s="122"/>
      <c r="M10" s="122"/>
      <c r="N10" s="122"/>
      <c r="O10" s="122"/>
      <c r="P10" s="122"/>
      <c r="Q10" s="122"/>
      <c r="R10" s="122"/>
      <c r="S10" s="122"/>
      <c r="T10" s="122"/>
      <c r="U10" s="122"/>
      <c r="V10" s="122"/>
      <c r="W10" s="70"/>
      <c r="X10" s="126"/>
      <c r="Y10" s="122"/>
      <c r="Z10" s="127"/>
    </row>
    <row r="11" spans="1:26" ht="54.75" customHeight="1" x14ac:dyDescent="0.3">
      <c r="A11" s="110" t="s">
        <v>37</v>
      </c>
      <c r="B11" s="22" t="s">
        <v>163</v>
      </c>
      <c r="C11" s="31"/>
      <c r="D11" s="31"/>
      <c r="E11" s="31"/>
      <c r="F11" s="31"/>
      <c r="G11" s="31"/>
      <c r="H11" s="31"/>
      <c r="I11" s="31"/>
      <c r="J11" s="31"/>
      <c r="K11" s="31"/>
      <c r="L11" s="31"/>
      <c r="M11" s="31"/>
      <c r="N11" s="31"/>
      <c r="O11" s="31"/>
      <c r="P11" s="31"/>
      <c r="Q11" s="31"/>
      <c r="R11" s="31"/>
      <c r="S11" s="31"/>
      <c r="T11" s="31"/>
      <c r="U11" s="31"/>
      <c r="V11" s="31"/>
      <c r="W11" s="34">
        <f>SUM(C11:V11)</f>
        <v>0</v>
      </c>
      <c r="X11" s="14" t="str">
        <f>IF(AND(W11&lt;=8,W11&gt;=4),"erfüllt","nicht erfüllt")</f>
        <v>nicht erfüllt</v>
      </c>
      <c r="Y11" s="37">
        <f>IF(W11&lt;4,4-W11,IF(AND(W11&gt;=4,W11&lt;=8),"0",IF(W11&gt;8,8-W11)))</f>
        <v>4</v>
      </c>
      <c r="Z11" s="25" t="str">
        <f>IF(W11&lt;4,"In einer ausgewogenen Mischkost sollte mind. 4 x Fleisch in 20 Verpflegungstagen angeboten werden. ",IF(AND(W11&lt;=8,W11&gt;=4),"Der Speiseplan erfüllt die Empfehlungen der Bayerischen Leitlinien. Achten Sie auf eine fettarme Auswahl.","Fleisch steht zu häufig auf dem Speiseplan. 8 x in 20 Verpflegungstagen ist vollkommen ausreichend. "))</f>
        <v xml:space="preserve">In einer ausgewogenen Mischkost sollte mind. 4 x Fleisch in 20 Verpflegungstagen angeboten werden. </v>
      </c>
    </row>
    <row r="12" spans="1:26" ht="54.75" customHeight="1" thickBot="1" x14ac:dyDescent="0.35">
      <c r="A12" s="119"/>
      <c r="B12" s="23" t="s">
        <v>179</v>
      </c>
      <c r="C12" s="73"/>
      <c r="D12" s="73"/>
      <c r="E12" s="73"/>
      <c r="F12" s="73"/>
      <c r="G12" s="73"/>
      <c r="H12" s="73"/>
      <c r="I12" s="73"/>
      <c r="J12" s="73"/>
      <c r="K12" s="73"/>
      <c r="L12" s="73"/>
      <c r="M12" s="73"/>
      <c r="N12" s="73"/>
      <c r="O12" s="73"/>
      <c r="P12" s="73"/>
      <c r="Q12" s="73"/>
      <c r="R12" s="73"/>
      <c r="S12" s="73"/>
      <c r="T12" s="73"/>
      <c r="U12" s="73"/>
      <c r="V12" s="73"/>
      <c r="W12" s="35">
        <f t="shared" ref="W12:W14" si="0">SUM(C12:V12)</f>
        <v>0</v>
      </c>
      <c r="X12" s="15" t="str">
        <f>IF(AND(W12&gt;=2,W12&lt;=8,W12&gt;=(W11*0.5),W11&gt;=4),"erfüllt","nicht erfüllt")</f>
        <v>nicht erfüllt</v>
      </c>
      <c r="Y12" s="76">
        <f>IF(W11&lt;4,2-W12,IF(W12&gt;8,8-W12,IF(W12&gt;=(W11*0.5),0,(W11*0.5)-W12)))</f>
        <v>2</v>
      </c>
      <c r="Z12" s="26" t="str">
        <f>IF(AND(W12&lt;=8,W12&gt;=(W11*0.5)),"Ihre angebotene Menge an magerem Muskelfleisch entspricht den Empfehlungen.",IF(W12&gt;8,"Fleisch steht  zu häufig auf dem Speiseplan. 8 x in 20 Verpflegungstagen ist vollkommen ausreichend.","Wenn Sie Fleisch anbieten, dann sollte die Hälfte davon aus magerem Muskelfleisch bestehen."))</f>
        <v>Ihre angebotene Menge an magerem Muskelfleisch entspricht den Empfehlungen.</v>
      </c>
    </row>
    <row r="13" spans="1:26" ht="54.75" customHeight="1" x14ac:dyDescent="0.3">
      <c r="A13" s="110" t="s">
        <v>38</v>
      </c>
      <c r="B13" s="22" t="s">
        <v>106</v>
      </c>
      <c r="C13" s="31"/>
      <c r="D13" s="31"/>
      <c r="E13" s="31"/>
      <c r="F13" s="31"/>
      <c r="G13" s="31"/>
      <c r="H13" s="31"/>
      <c r="I13" s="31"/>
      <c r="J13" s="31"/>
      <c r="K13" s="31"/>
      <c r="L13" s="31"/>
      <c r="M13" s="31"/>
      <c r="N13" s="31"/>
      <c r="O13" s="31"/>
      <c r="P13" s="31"/>
      <c r="Q13" s="31"/>
      <c r="R13" s="31"/>
      <c r="S13" s="31"/>
      <c r="T13" s="31"/>
      <c r="U13" s="31"/>
      <c r="V13" s="31"/>
      <c r="W13" s="34">
        <f t="shared" si="0"/>
        <v>0</v>
      </c>
      <c r="X13" s="14" t="str">
        <f>IF(AND(W13&gt;=4,W13&lt;=4),"erfüllt","nicht erfüllt")</f>
        <v>nicht erfüllt</v>
      </c>
      <c r="Y13" s="37">
        <f>IF(AND(W13=4),"0",4-W13)</f>
        <v>4</v>
      </c>
      <c r="Z13" s="25" t="str">
        <f>IF(W13=4,"Fettreiche Fische liefern wertvolle Fettsäuren. Achten Sie auf nachhaltige Fischerei und eine fettarme Zubereitung","Fischgerichte sollten idealerweise 4 x in 20 Verpflegungstagen angeboten werden.")</f>
        <v>Fischgerichte sollten idealerweise 4 x in 20 Verpflegungstagen angeboten werden.</v>
      </c>
    </row>
    <row r="14" spans="1:26" ht="54.75" customHeight="1" thickBot="1" x14ac:dyDescent="0.35">
      <c r="A14" s="119"/>
      <c r="B14" s="23" t="s">
        <v>107</v>
      </c>
      <c r="C14" s="73"/>
      <c r="D14" s="73"/>
      <c r="E14" s="73"/>
      <c r="F14" s="73"/>
      <c r="G14" s="73"/>
      <c r="H14" s="73"/>
      <c r="I14" s="73"/>
      <c r="J14" s="73"/>
      <c r="K14" s="73"/>
      <c r="L14" s="73"/>
      <c r="M14" s="73"/>
      <c r="N14" s="73"/>
      <c r="O14" s="73"/>
      <c r="P14" s="73"/>
      <c r="Q14" s="73"/>
      <c r="R14" s="73"/>
      <c r="S14" s="73"/>
      <c r="T14" s="73"/>
      <c r="U14" s="73"/>
      <c r="V14" s="73"/>
      <c r="W14" s="35">
        <f t="shared" si="0"/>
        <v>0</v>
      </c>
      <c r="X14" s="15" t="str">
        <f>IF(AND(W14&gt;=2,W14&lt;=4),"erfüllt","nicht erfüllt")</f>
        <v>nicht erfüllt</v>
      </c>
      <c r="Y14" s="77">
        <f>IF(W14=0,2,IF(W14=1,1,IF(W14=2,0,IF(W14=3,0,IF(W14=4,0,IF(W14&gt;4,4-W14))))))</f>
        <v>2</v>
      </c>
      <c r="Z14" s="26" t="str">
        <f>IF(W14&lt;2,"Das ist leider zu wenig. Fettreicher Fisch liefert wertvolle Fettsäuren und sollte mind. 2 x in 20 Verpflegungstagen auf dem Speiseplan stehen.",IF(W14&gt;4,"Fischgerichte sollten idealerweise 4 x in 20 Verpflegungstagen angeboten werden.","Fettreicher Fisch wird ausreichend angeboten. Achten Sie auf eine nachhaltige Fischerei und eine fettarme Zubereitung. "))</f>
        <v>Das ist leider zu wenig. Fettreicher Fisch liefert wertvolle Fettsäuren und sollte mind. 2 x in 20 Verpflegungstagen auf dem Speiseplan stehen.</v>
      </c>
    </row>
    <row r="15" spans="1:26" ht="54.75" customHeight="1" x14ac:dyDescent="0.3">
      <c r="A15" s="112" t="s">
        <v>39</v>
      </c>
      <c r="B15" s="47" t="s">
        <v>180</v>
      </c>
      <c r="C15" s="31"/>
      <c r="D15" s="31"/>
      <c r="E15" s="31"/>
      <c r="F15" s="31"/>
      <c r="G15" s="31"/>
      <c r="H15" s="31"/>
      <c r="I15" s="31"/>
      <c r="J15" s="31"/>
      <c r="K15" s="31"/>
      <c r="L15" s="31"/>
      <c r="M15" s="31"/>
      <c r="N15" s="31"/>
      <c r="O15" s="31"/>
      <c r="P15" s="31"/>
      <c r="Q15" s="31"/>
      <c r="R15" s="31"/>
      <c r="S15" s="31"/>
      <c r="T15" s="31"/>
      <c r="U15" s="31"/>
      <c r="V15" s="31"/>
      <c r="W15" s="48">
        <f t="shared" ref="W15" si="1">SUM(C15:V15)</f>
        <v>0</v>
      </c>
      <c r="X15" s="49" t="str">
        <f>IF(W15&lt;8,"nicht erfüllt","erfüllt")</f>
        <v>nicht erfüllt</v>
      </c>
      <c r="Y15" s="50">
        <f>IF(W15&gt;8,"0",8-W15)</f>
        <v>8</v>
      </c>
      <c r="Z15" s="51" t="str">
        <f>IF(W15&lt;8,"Der Speiseplan enthält zu wenig vegetarische Gerichte. Versuchen Sie Fleischgerichte durch vegetarische Alternativen auszutauschen. ",IF(AND(W15&gt;=8,W15&lt;=12),"Der Speiseplan enthält ausreichend vegetarische Gerichte.","Achten Sie auf eine ausgewogene Mischkost und bieten Sie auch Fleisch und Fisch entsprechend den Empfehlungen an. "))</f>
        <v xml:space="preserve">Der Speiseplan enthält zu wenig vegetarische Gerichte. Versuchen Sie Fleischgerichte durch vegetarische Alternativen auszutauschen. </v>
      </c>
    </row>
    <row r="16" spans="1:26" ht="54.75" customHeight="1" thickBot="1" x14ac:dyDescent="0.35">
      <c r="A16" s="113"/>
      <c r="B16" s="52" t="s">
        <v>108</v>
      </c>
      <c r="C16" s="71"/>
      <c r="D16" s="71"/>
      <c r="E16" s="71"/>
      <c r="F16" s="71"/>
      <c r="G16" s="71"/>
      <c r="H16" s="71"/>
      <c r="I16" s="71"/>
      <c r="J16" s="71"/>
      <c r="K16" s="71"/>
      <c r="L16" s="71"/>
      <c r="M16" s="71"/>
      <c r="N16" s="71"/>
      <c r="O16" s="71"/>
      <c r="P16" s="71"/>
      <c r="Q16" s="71"/>
      <c r="R16" s="71"/>
      <c r="S16" s="71"/>
      <c r="T16" s="71"/>
      <c r="U16" s="71"/>
      <c r="V16" s="71"/>
      <c r="W16" s="53">
        <f>SUM(C16:V16)</f>
        <v>0</v>
      </c>
      <c r="X16" s="54" t="str">
        <f>IF(W16&gt;4,"nicht erfüllt","erfüllt")</f>
        <v>erfüllt</v>
      </c>
      <c r="Y16" s="55" t="str">
        <f>IF(W16&lt;4,"0",4-W16)</f>
        <v>0</v>
      </c>
      <c r="Z16" s="56" t="str">
        <f>IF(W16&lt;5,"Ihr Speiseplan enthält nur eine geringe Menge an industriell hergestellten Fleischersatzprodukten und erfüllt somit die Empfehlungen. ","Ihr Speiseplan enthält  zu viele Fleischersatzprodukte")</f>
        <v xml:space="preserve">Ihr Speiseplan enthält nur eine geringe Menge an industriell hergestellten Fleischersatzprodukten und erfüllt somit die Empfehlungen. </v>
      </c>
    </row>
    <row r="17" spans="1:26" s="89" customFormat="1" ht="16.2" thickBot="1" x14ac:dyDescent="0.35">
      <c r="A17" s="123" t="s">
        <v>5</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5"/>
    </row>
    <row r="18" spans="1:26" ht="54.75" customHeight="1" thickBot="1" x14ac:dyDescent="0.35">
      <c r="A18" s="28" t="s">
        <v>94</v>
      </c>
      <c r="B18" s="29" t="s">
        <v>109</v>
      </c>
      <c r="C18" s="32"/>
      <c r="D18" s="32"/>
      <c r="E18" s="32"/>
      <c r="F18" s="32"/>
      <c r="G18" s="32"/>
      <c r="H18" s="32"/>
      <c r="I18" s="32"/>
      <c r="J18" s="32"/>
      <c r="K18" s="32"/>
      <c r="L18" s="32"/>
      <c r="M18" s="32"/>
      <c r="N18" s="32"/>
      <c r="O18" s="32"/>
      <c r="P18" s="32"/>
      <c r="Q18" s="32"/>
      <c r="R18" s="32"/>
      <c r="S18" s="32"/>
      <c r="T18" s="32"/>
      <c r="U18" s="32"/>
      <c r="V18" s="32"/>
      <c r="W18" s="38">
        <f>SUM(C18:V18)</f>
        <v>0</v>
      </c>
      <c r="X18" s="17" t="str">
        <f>IF(W18&lt;5,"erfüllt","nicht erfüllt")</f>
        <v>erfüllt</v>
      </c>
      <c r="Y18" s="78" t="str">
        <f>IF(W18&lt;4,"0",4-W18)</f>
        <v>0</v>
      </c>
      <c r="Z18" s="30" t="str">
        <f>IF(W18&lt;5,"Sie erfüllen die Empfehlungen und bieten nur eine geringe Menge an frittierten und/oder panierten Speisen an. ","Ihr Speiseplan enthält zu viele panierte/frittierte Gerichte. Diese liefern  viel Fett und sollten gegen fettärmere Alternativen ausgetauscht werden. ")</f>
        <v xml:space="preserve">Sie erfüllen die Empfehlungen und bieten nur eine geringe Menge an frittierten und/oder panierten Speisen an. </v>
      </c>
    </row>
    <row r="19" spans="1:26" s="89" customFormat="1" ht="16.2" thickBot="1" x14ac:dyDescent="0.35">
      <c r="A19" s="123" t="s">
        <v>40</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5"/>
    </row>
    <row r="20" spans="1:26" ht="54.75" customHeight="1" x14ac:dyDescent="0.3">
      <c r="A20" s="110" t="s">
        <v>6</v>
      </c>
      <c r="B20" s="22" t="s">
        <v>101</v>
      </c>
      <c r="C20" s="66"/>
      <c r="D20" s="66"/>
      <c r="E20" s="66"/>
      <c r="F20" s="66"/>
      <c r="G20" s="66"/>
      <c r="H20" s="66"/>
      <c r="I20" s="66"/>
      <c r="J20" s="66"/>
      <c r="K20" s="66"/>
      <c r="L20" s="66"/>
      <c r="M20" s="66"/>
      <c r="N20" s="66"/>
      <c r="O20" s="66"/>
      <c r="P20" s="66"/>
      <c r="Q20" s="66"/>
      <c r="R20" s="66"/>
      <c r="S20" s="66"/>
      <c r="T20" s="66"/>
      <c r="U20" s="66"/>
      <c r="V20" s="66"/>
      <c r="W20" s="34">
        <f>SUM(C20:V20)</f>
        <v>0</v>
      </c>
      <c r="X20" s="14" t="str">
        <f>IF(W20&lt;20,"nicht erfüllt","erfüllt")</f>
        <v>nicht erfüllt</v>
      </c>
      <c r="Y20" s="37">
        <f>IF(W20&gt;20,"0",20-W20)</f>
        <v>20</v>
      </c>
      <c r="Z20" s="25" t="str">
        <f>IF(W20&lt;20,"Kartoffeln, Reis, Teigwaren und andere Getreideprodukte sollten täglich auf dem Speiseplan stehen. ","In Ihrer Einrichtung werden täglich Kartoffeln, Reis, Teigwaren und andere Getreideprodukte angeboten. Sie erfüllen somit die Empfehlung.")</f>
        <v xml:space="preserve">Kartoffeln, Reis, Teigwaren und andere Getreideprodukte sollten täglich auf dem Speiseplan stehen. </v>
      </c>
    </row>
    <row r="21" spans="1:26" ht="54.75" customHeight="1" x14ac:dyDescent="0.3">
      <c r="A21" s="120"/>
      <c r="B21" s="24" t="s">
        <v>8</v>
      </c>
      <c r="C21" s="72"/>
      <c r="D21" s="72"/>
      <c r="E21" s="72"/>
      <c r="F21" s="72"/>
      <c r="G21" s="72"/>
      <c r="H21" s="72"/>
      <c r="I21" s="72"/>
      <c r="J21" s="72"/>
      <c r="K21" s="72"/>
      <c r="L21" s="72"/>
      <c r="M21" s="72"/>
      <c r="N21" s="72"/>
      <c r="O21" s="72"/>
      <c r="P21" s="72"/>
      <c r="Q21" s="72"/>
      <c r="R21" s="72"/>
      <c r="S21" s="72"/>
      <c r="T21" s="72"/>
      <c r="U21" s="72"/>
      <c r="V21" s="72"/>
      <c r="W21" s="36">
        <f t="shared" ref="W21:W29" si="2">SUM(C21:V21)</f>
        <v>0</v>
      </c>
      <c r="X21" s="16" t="str">
        <f>IF(W21&lt;4,"nicht erfüllt","erfüllt")</f>
        <v>nicht erfüllt</v>
      </c>
      <c r="Y21" s="79">
        <f>IF(W21&gt;4,"0",4-W21)</f>
        <v>4</v>
      </c>
      <c r="Z21" s="27" t="str">
        <f>IF(W21&lt;4,"Ihr Speiseplan enthält zu wenig Vollkornprodukte. Diese liefern wertvolle Ballaststoffe und sollten deshalb regelmäßig auf dem Speiseplan stehen. ","Sie erfüllen die Kriterien. Vollkornprodukte sollten regelmäßig auf dem Speiseplan stehen, da sie wertvolle Ballaststoffe liefern. ")</f>
        <v xml:space="preserve">Ihr Speiseplan enthält zu wenig Vollkornprodukte. Diese liefern wertvolle Ballaststoffe und sollten deshalb regelmäßig auf dem Speiseplan stehen. </v>
      </c>
    </row>
    <row r="22" spans="1:26" ht="54.75" customHeight="1" thickBot="1" x14ac:dyDescent="0.35">
      <c r="A22" s="119"/>
      <c r="B22" s="23" t="s">
        <v>7</v>
      </c>
      <c r="C22" s="71"/>
      <c r="D22" s="71"/>
      <c r="E22" s="71"/>
      <c r="F22" s="71"/>
      <c r="G22" s="71"/>
      <c r="H22" s="71"/>
      <c r="I22" s="71"/>
      <c r="J22" s="71"/>
      <c r="K22" s="71"/>
      <c r="L22" s="71"/>
      <c r="M22" s="71"/>
      <c r="N22" s="71"/>
      <c r="O22" s="71"/>
      <c r="P22" s="71"/>
      <c r="Q22" s="71"/>
      <c r="R22" s="71"/>
      <c r="S22" s="71"/>
      <c r="T22" s="71"/>
      <c r="U22" s="71"/>
      <c r="V22" s="71"/>
      <c r="W22" s="35">
        <f t="shared" si="2"/>
        <v>0</v>
      </c>
      <c r="X22" s="15" t="str">
        <f>IF(W22&gt;4,"nicht erfüllt","erfüllt")</f>
        <v>erfüllt</v>
      </c>
      <c r="Y22" s="77" t="str">
        <f>IF(W22&lt;4,"0",4-W22)</f>
        <v>0</v>
      </c>
      <c r="Z22" s="26" t="str">
        <f>IF(W22&gt;4,"Das ist zuviel. Kartoffelerzeugnisse enthalten meist sehr viel Fett und Salz oder sind stark verarbeitet. Bieten Sie Kartoffeln als Salz- oder Pellkartoffel an. ","Sie bieten nur max. 4 x Kartoffelerzeugnisse in 20 Verpflegungstagen an und erfüllen somit die Empfehlungen. ")</f>
        <v xml:space="preserve">Sie bieten nur max. 4 x Kartoffelerzeugnisse in 20 Verpflegungstagen an und erfüllen somit die Empfehlungen. </v>
      </c>
    </row>
    <row r="23" spans="1:26" ht="54.75" customHeight="1" x14ac:dyDescent="0.3">
      <c r="A23" s="110" t="s">
        <v>102</v>
      </c>
      <c r="B23" s="22" t="s">
        <v>103</v>
      </c>
      <c r="C23" s="66"/>
      <c r="D23" s="66"/>
      <c r="E23" s="66"/>
      <c r="F23" s="66"/>
      <c r="G23" s="66"/>
      <c r="H23" s="66"/>
      <c r="I23" s="66"/>
      <c r="J23" s="66"/>
      <c r="K23" s="66"/>
      <c r="L23" s="66"/>
      <c r="M23" s="66"/>
      <c r="N23" s="66"/>
      <c r="O23" s="66"/>
      <c r="P23" s="66"/>
      <c r="Q23" s="66"/>
      <c r="R23" s="66"/>
      <c r="S23" s="66"/>
      <c r="T23" s="66"/>
      <c r="U23" s="66"/>
      <c r="V23" s="66"/>
      <c r="W23" s="34">
        <f t="shared" si="2"/>
        <v>0</v>
      </c>
      <c r="X23" s="14" t="str">
        <f>IF(W23&lt;20,"nicht erfüllt","erfüllt")</f>
        <v>nicht erfüllt</v>
      </c>
      <c r="Y23" s="37">
        <f>IF(W23&gt;20,"0",20-W23)</f>
        <v>20</v>
      </c>
      <c r="Z23" s="25" t="str">
        <f>IF(W23&lt;20,"Gemüse sollte täglich auf dem Speiseplan stehen, da es wertvolle Vitamine und Mineralstoffe liefert und wenig Kalorien enthält ","Sie bieten ausreichend Gemüse auf Ihrem Speiseplan an. Achten Sie auf fettarme und nährstofferhaltende Garmethoden. ")</f>
        <v xml:space="preserve">Gemüse sollte täglich auf dem Speiseplan stehen, da es wertvolle Vitamine und Mineralstoffe liefert und wenig Kalorien enthält </v>
      </c>
    </row>
    <row r="24" spans="1:26" ht="54.75" customHeight="1" x14ac:dyDescent="0.3">
      <c r="A24" s="111"/>
      <c r="B24" s="43" t="s">
        <v>154</v>
      </c>
      <c r="C24" s="74"/>
      <c r="D24" s="74"/>
      <c r="E24" s="74"/>
      <c r="F24" s="74"/>
      <c r="G24" s="74"/>
      <c r="H24" s="74"/>
      <c r="I24" s="74"/>
      <c r="J24" s="74"/>
      <c r="K24" s="74"/>
      <c r="L24" s="74"/>
      <c r="M24" s="74"/>
      <c r="N24" s="74"/>
      <c r="O24" s="74"/>
      <c r="P24" s="74"/>
      <c r="Q24" s="74"/>
      <c r="R24" s="74"/>
      <c r="S24" s="74"/>
      <c r="T24" s="74"/>
      <c r="U24" s="74"/>
      <c r="V24" s="74"/>
      <c r="W24" s="44">
        <f t="shared" si="2"/>
        <v>0</v>
      </c>
      <c r="X24" s="45" t="str">
        <f>IF(W24&lt;8,"nicht erfüllt","erfüllt")</f>
        <v>nicht erfüllt</v>
      </c>
      <c r="Y24" s="80">
        <f>IF(W24&gt;8,"0",8-W24)</f>
        <v>8</v>
      </c>
      <c r="Z24" s="46" t="str">
        <f>IF(W24&lt;8,"Ihr Speiseplan enthält noch zu wenig Rohkost und Salat. Besonders in roher Form bleiben die Vitamine erhalten.","Sie bieten ausreichend Rohkost und Salat an und erfüllen somit die Empfehlungen der DGE. ")</f>
        <v>Ihr Speiseplan enthält noch zu wenig Rohkost und Salat. Besonders in roher Form bleiben die Vitamine erhalten.</v>
      </c>
    </row>
    <row r="25" spans="1:26" ht="54.75" customHeight="1" thickBot="1" x14ac:dyDescent="0.35">
      <c r="A25" s="111"/>
      <c r="B25" s="43" t="s">
        <v>104</v>
      </c>
      <c r="C25" s="73"/>
      <c r="D25" s="73"/>
      <c r="E25" s="73"/>
      <c r="F25" s="73"/>
      <c r="G25" s="73"/>
      <c r="H25" s="73"/>
      <c r="I25" s="73"/>
      <c r="J25" s="73"/>
      <c r="K25" s="73"/>
      <c r="L25" s="73"/>
      <c r="M25" s="73"/>
      <c r="N25" s="73"/>
      <c r="O25" s="73"/>
      <c r="P25" s="73"/>
      <c r="Q25" s="73"/>
      <c r="R25" s="73"/>
      <c r="S25" s="73"/>
      <c r="T25" s="73"/>
      <c r="U25" s="73"/>
      <c r="V25" s="73"/>
      <c r="W25" s="44">
        <f t="shared" si="2"/>
        <v>0</v>
      </c>
      <c r="X25" s="45" t="str">
        <f>IF(W25&lt;4,"nicht erfüllt","erfüllt")</f>
        <v>nicht erfüllt</v>
      </c>
      <c r="Y25" s="80">
        <f>IF(W25&gt;4,"0",4-W25)</f>
        <v>4</v>
      </c>
      <c r="Z25" s="46" t="str">
        <f>IF(W25&lt;4,"Ihr Speiseplan enthält noch zu wenig Hülsenfrüchte.","Sie bieten ausreichend Hülsenfrüchte an und erfüllen somit die Empfehlungen. ")</f>
        <v>Ihr Speiseplan enthält noch zu wenig Hülsenfrüchte.</v>
      </c>
    </row>
    <row r="26" spans="1:26" ht="54.75" customHeight="1" x14ac:dyDescent="0.3">
      <c r="A26" s="110" t="s">
        <v>9</v>
      </c>
      <c r="B26" s="22" t="s">
        <v>42</v>
      </c>
      <c r="C26" s="31"/>
      <c r="D26" s="31"/>
      <c r="E26" s="31"/>
      <c r="F26" s="31"/>
      <c r="G26" s="31"/>
      <c r="H26" s="31"/>
      <c r="I26" s="31"/>
      <c r="J26" s="31"/>
      <c r="K26" s="31"/>
      <c r="L26" s="31"/>
      <c r="M26" s="31"/>
      <c r="N26" s="31"/>
      <c r="O26" s="31"/>
      <c r="P26" s="31"/>
      <c r="Q26" s="31"/>
      <c r="R26" s="31"/>
      <c r="S26" s="31"/>
      <c r="T26" s="31"/>
      <c r="U26" s="31"/>
      <c r="V26" s="31"/>
      <c r="W26" s="34">
        <f>SUM(C26:V26)</f>
        <v>0</v>
      </c>
      <c r="X26" s="14" t="str">
        <f>IF(W26&lt;8,"nicht erfüllt","erfüllt")</f>
        <v>nicht erfüllt</v>
      </c>
      <c r="Y26" s="37">
        <f>IF(W26&gt;8,"0",8-W26)</f>
        <v>8</v>
      </c>
      <c r="Z26" s="25" t="str">
        <f>IF(W26&lt;8,"Obst liefert Vitamine, Ballaststoffe und gleichzeitig wenig Kalorien und sollte mindestens 8 x in 20 Verpflegungstagen angeboten werden.","Sie bieten ausreichend Obst an. Achten Sie auf das Angebot von frischem Obst und vermeiden Konserven mit Zuckerzusatz")</f>
        <v>Obst liefert Vitamine, Ballaststoffe und gleichzeitig wenig Kalorien und sollte mindestens 8 x in 20 Verpflegungstagen angeboten werden.</v>
      </c>
    </row>
    <row r="27" spans="1:26" ht="54.75" customHeight="1" thickBot="1" x14ac:dyDescent="0.35">
      <c r="A27" s="114"/>
      <c r="B27" s="61" t="s">
        <v>147</v>
      </c>
      <c r="C27" s="73"/>
      <c r="D27" s="73"/>
      <c r="E27" s="73"/>
      <c r="F27" s="73"/>
      <c r="G27" s="73"/>
      <c r="H27" s="73"/>
      <c r="I27" s="73"/>
      <c r="J27" s="73"/>
      <c r="K27" s="73"/>
      <c r="L27" s="73"/>
      <c r="M27" s="73"/>
      <c r="N27" s="73"/>
      <c r="O27" s="73"/>
      <c r="P27" s="73"/>
      <c r="Q27" s="73"/>
      <c r="R27" s="73"/>
      <c r="S27" s="73"/>
      <c r="T27" s="73"/>
      <c r="U27" s="73"/>
      <c r="V27" s="73"/>
      <c r="W27" s="62">
        <f>SUM(C27:V27)</f>
        <v>0</v>
      </c>
      <c r="X27" s="63" t="str">
        <f>IF(W27&lt;4,"nicht erfüllt","erfüllt")</f>
        <v>nicht erfüllt</v>
      </c>
      <c r="Y27" s="82">
        <f>IF(W27&gt;4,"0",4-W27)</f>
        <v>4</v>
      </c>
      <c r="Z27" s="64" t="str">
        <f>IF(W27&lt;4,"Ihr Speiseplan enthält noch zu wenig Stückobst. Eine Handvoll ungesalzener Nüsse oder Ölsaaten können eine Portion Obst am Tag ersetzen.","Sie bieten ausreichend Stückobst an und erfüllen somit die Empfehlungen.")</f>
        <v>Ihr Speiseplan enthält noch zu wenig Stückobst. Eine Handvoll ungesalzener Nüsse oder Ölsaaten können eine Portion Obst am Tag ersetzen.</v>
      </c>
    </row>
    <row r="28" spans="1:26" ht="54.75" customHeight="1" thickBot="1" x14ac:dyDescent="0.35">
      <c r="A28" s="28" t="s">
        <v>10</v>
      </c>
      <c r="B28" s="29" t="s">
        <v>67</v>
      </c>
      <c r="C28" s="31"/>
      <c r="D28" s="31"/>
      <c r="E28" s="31"/>
      <c r="F28" s="31"/>
      <c r="G28" s="31"/>
      <c r="H28" s="31"/>
      <c r="I28" s="31"/>
      <c r="J28" s="31"/>
      <c r="K28" s="31"/>
      <c r="L28" s="31"/>
      <c r="M28" s="31"/>
      <c r="N28" s="31"/>
      <c r="O28" s="31"/>
      <c r="P28" s="31"/>
      <c r="Q28" s="31"/>
      <c r="R28" s="31"/>
      <c r="S28" s="31"/>
      <c r="T28" s="31"/>
      <c r="U28" s="31"/>
      <c r="V28" s="31"/>
      <c r="W28" s="38">
        <f t="shared" si="2"/>
        <v>0</v>
      </c>
      <c r="X28" s="17" t="str">
        <f>IF(W28&lt;8,"nicht erfüllt","erfüllt")</f>
        <v>nicht erfüllt</v>
      </c>
      <c r="Y28" s="78">
        <f>IF(W28&gt;8,"0",8-W28)</f>
        <v>8</v>
      </c>
      <c r="Z28" s="30" t="str">
        <f>IF(W28&lt;8," Als ideale Calcium- und Eiweißlieferanten  sollten Milch und Milchprodukte 8 x in 20 Verpflegungstagen angeboten werden. ","Sie bieten ausreichend Milch und Milchprodukte an. Diese Lebensmittel liefern viel Calcium und gehören zu einer ausgewogenen Ernährung dazu. ")</f>
        <v xml:space="preserve"> Als ideale Calcium- und Eiweißlieferanten  sollten Milch und Milchprodukte 8 x in 20 Verpflegungstagen angeboten werden. </v>
      </c>
    </row>
    <row r="29" spans="1:26" ht="54.75" customHeight="1" thickBot="1" x14ac:dyDescent="0.35">
      <c r="A29" s="28" t="s">
        <v>11</v>
      </c>
      <c r="B29" s="29" t="s">
        <v>60</v>
      </c>
      <c r="C29" s="32"/>
      <c r="D29" s="32"/>
      <c r="E29" s="32"/>
      <c r="F29" s="32"/>
      <c r="G29" s="32"/>
      <c r="H29" s="32"/>
      <c r="I29" s="32"/>
      <c r="J29" s="32"/>
      <c r="K29" s="32"/>
      <c r="L29" s="32"/>
      <c r="M29" s="32"/>
      <c r="N29" s="32"/>
      <c r="O29" s="32"/>
      <c r="P29" s="32"/>
      <c r="Q29" s="32"/>
      <c r="R29" s="32"/>
      <c r="S29" s="32"/>
      <c r="T29" s="32"/>
      <c r="U29" s="32"/>
      <c r="V29" s="32"/>
      <c r="W29" s="38">
        <f t="shared" si="2"/>
        <v>0</v>
      </c>
      <c r="X29" s="17" t="str">
        <f xml:space="preserve"> IF(W29&lt;20,"nicht erfüllt","erfüllt")</f>
        <v>nicht erfüllt</v>
      </c>
      <c r="Y29" s="78">
        <f xml:space="preserve"> IF(W29&gt;20,"0",20-W29)</f>
        <v>20</v>
      </c>
      <c r="Z29" s="30" t="str">
        <f>IF(W29&lt;20,"Zu jedem Mittagessen gehört auch ein Getränk. Geeignet sind Trink- oder Mineralwasser sowie ungesüßte Früchte- oder Kräutertees.","Sie erfüllen die Empfehlung und bieten zu jedem  Mittagessen ein kalorienfreies Getränk an.")</f>
        <v>Zu jedem Mittagessen gehört auch ein Getränk. Geeignet sind Trink- oder Mineralwasser sowie ungesüßte Früchte- oder Kräutertees.</v>
      </c>
    </row>
  </sheetData>
  <sheetProtection algorithmName="SHA-512" hashValue="yi15TLJeKgzEym81X4wehZRlrYXk6et4UkeVWOu+zdoedvg2SyI8Z0jwOPfv+ZzmMziYo/EVJLHnfxpuB856iQ==" saltValue="I/GM4Z6kkMbRUShwgfaBBQ==" spinCount="100000" sheet="1" objects="1" scenarios="1" formatColumns="0" formatRows="0" selectLockedCells="1"/>
  <mergeCells count="16">
    <mergeCell ref="A26:A27"/>
    <mergeCell ref="C6:V6"/>
    <mergeCell ref="A11:A12"/>
    <mergeCell ref="A13:A14"/>
    <mergeCell ref="A20:A22"/>
    <mergeCell ref="A10:V10"/>
    <mergeCell ref="A19:Z19"/>
    <mergeCell ref="A17:Z17"/>
    <mergeCell ref="C7:V7"/>
    <mergeCell ref="X10:Z10"/>
    <mergeCell ref="P4:V4"/>
    <mergeCell ref="A4:B4"/>
    <mergeCell ref="C4:L4"/>
    <mergeCell ref="M4:O4"/>
    <mergeCell ref="A23:A25"/>
    <mergeCell ref="A15:A16"/>
  </mergeCells>
  <conditionalFormatting sqref="X11">
    <cfRule type="containsText" dxfId="35" priority="44" operator="containsText" text="erfüllt">
      <formula>NOT(ISERROR(SEARCH("erfüllt",X11)))</formula>
    </cfRule>
    <cfRule type="containsText" dxfId="34" priority="45" operator="containsText" text="nicht erfüllt">
      <formula>NOT(ISERROR(SEARCH("nicht erfüllt",X11)))</formula>
    </cfRule>
  </conditionalFormatting>
  <conditionalFormatting sqref="X11:X12">
    <cfRule type="containsText" dxfId="33" priority="42" operator="containsText" text="nicht erfüllt">
      <formula>NOT(ISERROR(SEARCH("nicht erfüllt",X11)))</formula>
    </cfRule>
  </conditionalFormatting>
  <conditionalFormatting sqref="X12">
    <cfRule type="containsText" dxfId="32" priority="41" operator="containsText" text="erfüllt">
      <formula>NOT(ISERROR(SEARCH("erfüllt",X12)))</formula>
    </cfRule>
  </conditionalFormatting>
  <conditionalFormatting sqref="X12:X13">
    <cfRule type="containsText" dxfId="31" priority="3" operator="containsText" text="nicht erfüllt">
      <formula>NOT(ISERROR(SEARCH("nicht erfüllt",X12)))</formula>
    </cfRule>
  </conditionalFormatting>
  <conditionalFormatting sqref="X13">
    <cfRule type="containsText" dxfId="30" priority="1" operator="containsText" text="nicht erfüllt">
      <formula>NOT(ISERROR(SEARCH("nicht erfüllt",X13)))</formula>
    </cfRule>
    <cfRule type="containsText" dxfId="29" priority="2" operator="containsText" text="erfüllt">
      <formula>NOT(ISERROR(SEARCH("erfüllt",X13)))</formula>
    </cfRule>
  </conditionalFormatting>
  <conditionalFormatting sqref="X14">
    <cfRule type="containsText" dxfId="28" priority="35" operator="containsText" text="erfüllt">
      <formula>NOT(ISERROR(SEARCH("erfüllt",X14)))</formula>
    </cfRule>
    <cfRule type="containsText" dxfId="27" priority="36" operator="containsText" text="nicht erfüllt">
      <formula>NOT(ISERROR(SEARCH("nicht erfüllt",X14)))</formula>
    </cfRule>
  </conditionalFormatting>
  <conditionalFormatting sqref="X14:X16">
    <cfRule type="containsText" dxfId="26" priority="8" operator="containsText" text="nicht erfüllt">
      <formula>NOT(ISERROR(SEARCH("nicht erfüllt",X14)))</formula>
    </cfRule>
  </conditionalFormatting>
  <conditionalFormatting sqref="X15:X16">
    <cfRule type="containsText" dxfId="25" priority="6" operator="containsText" text="nicht erfüllt">
      <formula>NOT(ISERROR(SEARCH("nicht erfüllt",X15)))</formula>
    </cfRule>
    <cfRule type="containsText" dxfId="24" priority="7" operator="containsText" text="erfüllt">
      <formula>NOT(ISERROR(SEARCH("erfüllt",X15)))</formula>
    </cfRule>
  </conditionalFormatting>
  <conditionalFormatting sqref="X18">
    <cfRule type="containsText" dxfId="23" priority="25" operator="containsText" text="nicht erfüllt">
      <formula>NOT(ISERROR(SEARCH("nicht erfüllt",X18)))</formula>
    </cfRule>
    <cfRule type="containsText" dxfId="22" priority="26" operator="containsText" text="nicht erfüllt">
      <formula>NOT(ISERROR(SEARCH("nicht erfüllt",X18)))</formula>
    </cfRule>
    <cfRule type="containsText" dxfId="21" priority="28" operator="containsText" text="erfüllt">
      <formula>NOT(ISERROR(SEARCH("erfüllt",X18)))</formula>
    </cfRule>
  </conditionalFormatting>
  <conditionalFormatting sqref="X20:X29">
    <cfRule type="containsText" dxfId="20" priority="4" operator="containsText" text="nicht erfüllt">
      <formula>NOT(ISERROR(SEARCH("nicht erfüllt",X20)))</formula>
    </cfRule>
    <cfRule type="containsText" dxfId="19" priority="5" operator="containsText" text="erfüllt">
      <formula>NOT(ISERROR(SEARCH("erfüllt",X20)))</formula>
    </cfRule>
  </conditionalFormatting>
  <dataValidations xWindow="368" yWindow="591" count="1">
    <dataValidation type="list" allowBlank="1" showInputMessage="1" showErrorMessage="1" error="Bitte wählen Sie 0 oder 1" prompt="Bitte wählen Sie 0 oder 1" sqref="C11:V16 C18:V18 C20:V29" xr:uid="{967D171A-AC64-426B-B1E7-7DD0C6458FEB}">
      <formula1>"0,1"</formula1>
    </dataValidation>
  </dataValidations>
  <pageMargins left="0.25" right="0.25" top="0.96472222222222226" bottom="0.75" header="0.3" footer="0.3"/>
  <pageSetup paperSize="8" scale="46" orientation="landscape" r:id="rId1"/>
  <headerFooter>
    <oddHeader>&amp;R&amp;G</oddHeader>
    <oddFooter>&amp;Ckonzipiert und entwickelt durch    &amp;G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7"/>
  <sheetViews>
    <sheetView view="pageLayout" zoomScale="80" zoomScaleNormal="100" zoomScalePageLayoutView="80" workbookViewId="0"/>
  </sheetViews>
  <sheetFormatPr baseColWidth="10" defaultColWidth="11.44140625" defaultRowHeight="14.4" x14ac:dyDescent="0.3"/>
  <cols>
    <col min="1" max="1" width="143.77734375" style="3" customWidth="1"/>
    <col min="2" max="16384" width="11.44140625" style="2"/>
  </cols>
  <sheetData>
    <row r="1" spans="1:1" x14ac:dyDescent="0.3">
      <c r="A1" s="1" t="s">
        <v>66</v>
      </c>
    </row>
    <row r="2" spans="1:1" ht="49.5" customHeight="1" x14ac:dyDescent="0.3">
      <c r="A2" s="3" t="s">
        <v>95</v>
      </c>
    </row>
    <row r="3" spans="1:1" ht="50.25" customHeight="1" x14ac:dyDescent="0.3">
      <c r="A3" s="3" t="s">
        <v>162</v>
      </c>
    </row>
    <row r="4" spans="1:1" ht="13.5" customHeight="1" x14ac:dyDescent="0.3"/>
    <row r="5" spans="1:1" x14ac:dyDescent="0.3">
      <c r="A5" s="4" t="s">
        <v>70</v>
      </c>
    </row>
    <row r="6" spans="1:1" x14ac:dyDescent="0.3">
      <c r="A6" s="5"/>
    </row>
    <row r="7" spans="1:1" x14ac:dyDescent="0.3">
      <c r="A7" s="6" t="s">
        <v>68</v>
      </c>
    </row>
    <row r="8" spans="1:1" ht="48.75" customHeight="1" x14ac:dyDescent="0.3">
      <c r="A8" s="3" t="s">
        <v>97</v>
      </c>
    </row>
    <row r="9" spans="1:1" ht="31.5" customHeight="1" x14ac:dyDescent="0.3">
      <c r="A9" s="3" t="s">
        <v>65</v>
      </c>
    </row>
    <row r="10" spans="1:1" ht="7.5" customHeight="1" x14ac:dyDescent="0.3"/>
    <row r="11" spans="1:1" x14ac:dyDescent="0.3">
      <c r="A11" s="3" t="s">
        <v>61</v>
      </c>
    </row>
    <row r="12" spans="1:1" x14ac:dyDescent="0.3">
      <c r="A12" s="3" t="s">
        <v>63</v>
      </c>
    </row>
    <row r="13" spans="1:1" x14ac:dyDescent="0.3">
      <c r="A13" s="3" t="s">
        <v>62</v>
      </c>
    </row>
    <row r="15" spans="1:1" x14ac:dyDescent="0.3">
      <c r="A15" s="7" t="s">
        <v>135</v>
      </c>
    </row>
    <row r="16" spans="1:1" ht="14.25" customHeight="1" x14ac:dyDescent="0.3">
      <c r="A16" s="3" t="s">
        <v>43</v>
      </c>
    </row>
    <row r="17" spans="1:1" ht="12" customHeight="1" x14ac:dyDescent="0.3">
      <c r="A17" s="3" t="s">
        <v>44</v>
      </c>
    </row>
    <row r="18" spans="1:1" ht="13.5" customHeight="1" x14ac:dyDescent="0.3">
      <c r="A18" s="3" t="s">
        <v>45</v>
      </c>
    </row>
    <row r="20" spans="1:1" x14ac:dyDescent="0.3">
      <c r="A20" s="59" t="s">
        <v>122</v>
      </c>
    </row>
    <row r="21" spans="1:1" x14ac:dyDescent="0.3">
      <c r="A21" s="2" t="s">
        <v>138</v>
      </c>
    </row>
    <row r="22" spans="1:1" x14ac:dyDescent="0.3">
      <c r="A22" s="40"/>
    </row>
    <row r="23" spans="1:1" x14ac:dyDescent="0.3">
      <c r="A23" s="8" t="s">
        <v>46</v>
      </c>
    </row>
    <row r="24" spans="1:1" x14ac:dyDescent="0.3">
      <c r="A24" s="3" t="s">
        <v>112</v>
      </c>
    </row>
    <row r="25" spans="1:1" ht="15" customHeight="1" x14ac:dyDescent="0.3">
      <c r="A25" s="3" t="s">
        <v>113</v>
      </c>
    </row>
    <row r="26" spans="1:1" x14ac:dyDescent="0.3">
      <c r="A26" s="3" t="s">
        <v>164</v>
      </c>
    </row>
    <row r="27" spans="1:1" x14ac:dyDescent="0.3">
      <c r="A27" s="3" t="s">
        <v>167</v>
      </c>
    </row>
    <row r="28" spans="1:1" x14ac:dyDescent="0.3">
      <c r="A28" s="3" t="s">
        <v>114</v>
      </c>
    </row>
    <row r="30" spans="1:1" ht="28.8" x14ac:dyDescent="0.3">
      <c r="A30" s="3" t="s">
        <v>110</v>
      </c>
    </row>
    <row r="33" spans="1:1" x14ac:dyDescent="0.3">
      <c r="A33" s="7" t="s">
        <v>134</v>
      </c>
    </row>
    <row r="34" spans="1:1" x14ac:dyDescent="0.3">
      <c r="A34" s="3" t="s">
        <v>47</v>
      </c>
    </row>
    <row r="35" spans="1:1" x14ac:dyDescent="0.3">
      <c r="A35" s="2" t="s">
        <v>111</v>
      </c>
    </row>
    <row r="36" spans="1:1" ht="7.5" customHeight="1" x14ac:dyDescent="0.3">
      <c r="A36" s="2"/>
    </row>
    <row r="37" spans="1:1" x14ac:dyDescent="0.3">
      <c r="A37" s="59" t="s">
        <v>122</v>
      </c>
    </row>
    <row r="38" spans="1:1" x14ac:dyDescent="0.3">
      <c r="A38" s="2" t="s">
        <v>138</v>
      </c>
    </row>
    <row r="39" spans="1:1" x14ac:dyDescent="0.3">
      <c r="A39" s="2"/>
    </row>
    <row r="40" spans="1:1" x14ac:dyDescent="0.3">
      <c r="A40" s="10" t="s">
        <v>48</v>
      </c>
    </row>
    <row r="41" spans="1:1" ht="28.8" x14ac:dyDescent="0.3">
      <c r="A41" s="9" t="s">
        <v>98</v>
      </c>
    </row>
    <row r="42" spans="1:1" x14ac:dyDescent="0.3">
      <c r="A42" s="9"/>
    </row>
    <row r="43" spans="1:1" x14ac:dyDescent="0.3">
      <c r="A43" s="3" t="s">
        <v>69</v>
      </c>
    </row>
    <row r="45" spans="1:1" ht="43.2" x14ac:dyDescent="0.3">
      <c r="A45" s="3" t="s">
        <v>165</v>
      </c>
    </row>
    <row r="48" spans="1:1" x14ac:dyDescent="0.3">
      <c r="A48" s="7" t="s">
        <v>115</v>
      </c>
    </row>
    <row r="49" spans="1:1" x14ac:dyDescent="0.3">
      <c r="A49" s="3" t="s">
        <v>116</v>
      </c>
    </row>
    <row r="50" spans="1:1" x14ac:dyDescent="0.3">
      <c r="A50" s="57" t="s">
        <v>117</v>
      </c>
    </row>
    <row r="51" spans="1:1" ht="15.75" customHeight="1" x14ac:dyDescent="0.3">
      <c r="A51" s="3" t="s">
        <v>118</v>
      </c>
    </row>
    <row r="52" spans="1:1" ht="15.75" customHeight="1" x14ac:dyDescent="0.3">
      <c r="A52" s="3" t="s">
        <v>119</v>
      </c>
    </row>
    <row r="53" spans="1:1" ht="15.75" customHeight="1" x14ac:dyDescent="0.3">
      <c r="A53" s="3" t="s">
        <v>120</v>
      </c>
    </row>
    <row r="54" spans="1:1" x14ac:dyDescent="0.3">
      <c r="A54" s="3" t="s">
        <v>121</v>
      </c>
    </row>
    <row r="55" spans="1:1" ht="15" customHeight="1" x14ac:dyDescent="0.3">
      <c r="A55" s="3" t="s">
        <v>155</v>
      </c>
    </row>
    <row r="56" spans="1:1" ht="15.75" customHeight="1" x14ac:dyDescent="0.3">
      <c r="A56" s="9"/>
    </row>
    <row r="57" spans="1:1" x14ac:dyDescent="0.3">
      <c r="A57" s="7" t="s">
        <v>136</v>
      </c>
    </row>
    <row r="58" spans="1:1" x14ac:dyDescent="0.3">
      <c r="A58" s="9" t="s">
        <v>49</v>
      </c>
    </row>
    <row r="59" spans="1:1" x14ac:dyDescent="0.3">
      <c r="A59" s="9" t="s">
        <v>58</v>
      </c>
    </row>
    <row r="60" spans="1:1" x14ac:dyDescent="0.3">
      <c r="A60" s="9" t="s">
        <v>50</v>
      </c>
    </row>
    <row r="61" spans="1:1" x14ac:dyDescent="0.3">
      <c r="A61" s="9"/>
    </row>
    <row r="62" spans="1:1" x14ac:dyDescent="0.3">
      <c r="A62" s="7" t="s">
        <v>137</v>
      </c>
    </row>
    <row r="63" spans="1:1" x14ac:dyDescent="0.3">
      <c r="A63" s="9" t="s">
        <v>49</v>
      </c>
    </row>
    <row r="64" spans="1:1" x14ac:dyDescent="0.3">
      <c r="A64" s="9" t="s">
        <v>58</v>
      </c>
    </row>
    <row r="65" spans="1:1" x14ac:dyDescent="0.3">
      <c r="A65" s="9" t="s">
        <v>52</v>
      </c>
    </row>
    <row r="66" spans="1:1" x14ac:dyDescent="0.3">
      <c r="A66" s="3" t="s">
        <v>57</v>
      </c>
    </row>
    <row r="69" spans="1:1" ht="21.75" customHeight="1" x14ac:dyDescent="0.3">
      <c r="A69" s="11" t="s">
        <v>6</v>
      </c>
    </row>
    <row r="70" spans="1:1" ht="61.5" customHeight="1" x14ac:dyDescent="0.3">
      <c r="A70" s="3" t="s">
        <v>132</v>
      </c>
    </row>
    <row r="71" spans="1:1" ht="52.8" customHeight="1" x14ac:dyDescent="0.3">
      <c r="A71" s="3" t="s">
        <v>173</v>
      </c>
    </row>
    <row r="72" spans="1:1" ht="24.6" customHeight="1" x14ac:dyDescent="0.3">
      <c r="A72" s="3" t="s">
        <v>99</v>
      </c>
    </row>
    <row r="73" spans="1:1" ht="48" customHeight="1" x14ac:dyDescent="0.3">
      <c r="A73" s="9" t="s">
        <v>172</v>
      </c>
    </row>
    <row r="74" spans="1:1" ht="37.200000000000003" customHeight="1" x14ac:dyDescent="0.3">
      <c r="A74" s="3" t="s">
        <v>149</v>
      </c>
    </row>
    <row r="75" spans="1:1" s="42" customFormat="1" ht="20.399999999999999" customHeight="1" x14ac:dyDescent="0.3">
      <c r="A75" s="3" t="s">
        <v>148</v>
      </c>
    </row>
    <row r="76" spans="1:1" s="42" customFormat="1" x14ac:dyDescent="0.3">
      <c r="A76" s="3"/>
    </row>
    <row r="77" spans="1:1" s="42" customFormat="1" x14ac:dyDescent="0.3">
      <c r="A77" s="7" t="s">
        <v>133</v>
      </c>
    </row>
    <row r="78" spans="1:1" x14ac:dyDescent="0.3">
      <c r="A78" s="9" t="s">
        <v>51</v>
      </c>
    </row>
    <row r="79" spans="1:1" x14ac:dyDescent="0.3">
      <c r="A79" s="9" t="s">
        <v>58</v>
      </c>
    </row>
    <row r="80" spans="1:1" x14ac:dyDescent="0.3">
      <c r="A80" s="9" t="s">
        <v>53</v>
      </c>
    </row>
    <row r="81" spans="1:1" x14ac:dyDescent="0.3">
      <c r="A81" s="9" t="s">
        <v>55</v>
      </c>
    </row>
    <row r="82" spans="1:1" x14ac:dyDescent="0.3">
      <c r="A82" s="9"/>
    </row>
    <row r="83" spans="1:1" x14ac:dyDescent="0.3">
      <c r="A83" s="7" t="s">
        <v>122</v>
      </c>
    </row>
    <row r="84" spans="1:1" x14ac:dyDescent="0.3">
      <c r="A84" s="41" t="s">
        <v>157</v>
      </c>
    </row>
    <row r="85" spans="1:1" x14ac:dyDescent="0.3">
      <c r="A85" s="41"/>
    </row>
    <row r="86" spans="1:1" ht="13.5" customHeight="1" x14ac:dyDescent="0.3">
      <c r="A86" s="12" t="s">
        <v>54</v>
      </c>
    </row>
    <row r="87" spans="1:1" ht="28.8" x14ac:dyDescent="0.3">
      <c r="A87" s="3" t="s">
        <v>96</v>
      </c>
    </row>
    <row r="89" spans="1:1" ht="28.8" x14ac:dyDescent="0.3">
      <c r="A89" s="3" t="s">
        <v>59</v>
      </c>
    </row>
    <row r="90" spans="1:1" x14ac:dyDescent="0.3">
      <c r="A90" s="3" t="s">
        <v>178</v>
      </c>
    </row>
    <row r="91" spans="1:1" x14ac:dyDescent="0.3">
      <c r="A91" s="3" t="s">
        <v>161</v>
      </c>
    </row>
    <row r="93" spans="1:1" ht="55.8" customHeight="1" x14ac:dyDescent="0.3">
      <c r="A93" s="9" t="s">
        <v>177</v>
      </c>
    </row>
    <row r="95" spans="1:1" ht="28.8" x14ac:dyDescent="0.3">
      <c r="A95" s="3" t="s">
        <v>166</v>
      </c>
    </row>
    <row r="97" spans="1:1" x14ac:dyDescent="0.3">
      <c r="A97" s="7" t="s">
        <v>130</v>
      </c>
    </row>
    <row r="98" spans="1:1" ht="15.75" customHeight="1" x14ac:dyDescent="0.3">
      <c r="A98" s="3" t="s">
        <v>43</v>
      </c>
    </row>
    <row r="99" spans="1:1" x14ac:dyDescent="0.3">
      <c r="A99" s="3" t="s">
        <v>44</v>
      </c>
    </row>
    <row r="100" spans="1:1" x14ac:dyDescent="0.3">
      <c r="A100" s="3" t="s">
        <v>58</v>
      </c>
    </row>
    <row r="101" spans="1:1" x14ac:dyDescent="0.3">
      <c r="A101" s="3" t="s">
        <v>55</v>
      </c>
    </row>
    <row r="102" spans="1:1" x14ac:dyDescent="0.3">
      <c r="A102" s="3" t="s">
        <v>64</v>
      </c>
    </row>
    <row r="104" spans="1:1" x14ac:dyDescent="0.3">
      <c r="A104" s="7" t="s">
        <v>122</v>
      </c>
    </row>
    <row r="105" spans="1:1" x14ac:dyDescent="0.3">
      <c r="A105" s="41" t="s">
        <v>131</v>
      </c>
    </row>
    <row r="106" spans="1:1" x14ac:dyDescent="0.3">
      <c r="A106" s="41"/>
    </row>
    <row r="107" spans="1:1" x14ac:dyDescent="0.3">
      <c r="A107" s="13" t="s">
        <v>9</v>
      </c>
    </row>
    <row r="108" spans="1:1" x14ac:dyDescent="0.3">
      <c r="A108" s="33" t="s">
        <v>100</v>
      </c>
    </row>
    <row r="109" spans="1:1" x14ac:dyDescent="0.3">
      <c r="A109" s="33" t="s">
        <v>139</v>
      </c>
    </row>
    <row r="110" spans="1:1" x14ac:dyDescent="0.3">
      <c r="A110" s="33"/>
    </row>
    <row r="111" spans="1:1" x14ac:dyDescent="0.3">
      <c r="A111" s="3" t="s">
        <v>174</v>
      </c>
    </row>
    <row r="113" spans="1:1" x14ac:dyDescent="0.3">
      <c r="A113" s="7" t="s">
        <v>128</v>
      </c>
    </row>
    <row r="114" spans="1:1" x14ac:dyDescent="0.3">
      <c r="A114" s="9" t="s">
        <v>57</v>
      </c>
    </row>
    <row r="115" spans="1:1" x14ac:dyDescent="0.3">
      <c r="A115" s="9" t="s">
        <v>52</v>
      </c>
    </row>
    <row r="116" spans="1:1" x14ac:dyDescent="0.3">
      <c r="A116" s="41"/>
    </row>
    <row r="117" spans="1:1" x14ac:dyDescent="0.3">
      <c r="A117" s="7" t="s">
        <v>122</v>
      </c>
    </row>
    <row r="118" spans="1:1" x14ac:dyDescent="0.3">
      <c r="A118" s="41" t="s">
        <v>158</v>
      </c>
    </row>
    <row r="119" spans="1:1" x14ac:dyDescent="0.3">
      <c r="A119" s="9"/>
    </row>
    <row r="120" spans="1:1" x14ac:dyDescent="0.3">
      <c r="A120" s="11" t="s">
        <v>56</v>
      </c>
    </row>
    <row r="121" spans="1:1" ht="28.8" x14ac:dyDescent="0.3">
      <c r="A121" s="3" t="s">
        <v>71</v>
      </c>
    </row>
    <row r="123" spans="1:1" x14ac:dyDescent="0.3">
      <c r="A123" s="3" t="s">
        <v>124</v>
      </c>
    </row>
    <row r="124" spans="1:1" x14ac:dyDescent="0.3">
      <c r="A124" s="3" t="s">
        <v>125</v>
      </c>
    </row>
    <row r="125" spans="1:1" x14ac:dyDescent="0.3">
      <c r="A125" s="3" t="s">
        <v>126</v>
      </c>
    </row>
    <row r="126" spans="1:1" x14ac:dyDescent="0.3">
      <c r="A126" s="3" t="s">
        <v>127</v>
      </c>
    </row>
    <row r="128" spans="1:1" x14ac:dyDescent="0.3">
      <c r="A128" s="7" t="s">
        <v>122</v>
      </c>
    </row>
    <row r="129" spans="1:1" x14ac:dyDescent="0.3">
      <c r="A129" s="9" t="s">
        <v>159</v>
      </c>
    </row>
    <row r="130" spans="1:1" x14ac:dyDescent="0.3">
      <c r="A130" s="9"/>
    </row>
    <row r="131" spans="1:1" x14ac:dyDescent="0.3">
      <c r="A131" s="60" t="s">
        <v>142</v>
      </c>
    </row>
    <row r="132" spans="1:1" x14ac:dyDescent="0.3">
      <c r="A132" s="3" t="s">
        <v>146</v>
      </c>
    </row>
    <row r="133" spans="1:1" x14ac:dyDescent="0.3">
      <c r="A133" s="3" t="s">
        <v>160</v>
      </c>
    </row>
    <row r="135" spans="1:1" x14ac:dyDescent="0.3">
      <c r="A135" s="3" t="s">
        <v>140</v>
      </c>
    </row>
    <row r="136" spans="1:1" x14ac:dyDescent="0.3">
      <c r="A136" s="3" t="s">
        <v>141</v>
      </c>
    </row>
    <row r="138" spans="1:1" x14ac:dyDescent="0.3">
      <c r="A138" s="58" t="s">
        <v>144</v>
      </c>
    </row>
    <row r="139" spans="1:1" x14ac:dyDescent="0.3">
      <c r="A139" s="1" t="s">
        <v>123</v>
      </c>
    </row>
    <row r="140" spans="1:1" x14ac:dyDescent="0.3">
      <c r="A140" s="3" t="s">
        <v>168</v>
      </c>
    </row>
    <row r="142" spans="1:1" x14ac:dyDescent="0.3">
      <c r="A142" s="1" t="s">
        <v>150</v>
      </c>
    </row>
    <row r="143" spans="1:1" x14ac:dyDescent="0.3">
      <c r="A143" s="3" t="s">
        <v>151</v>
      </c>
    </row>
    <row r="144" spans="1:1" x14ac:dyDescent="0.3">
      <c r="A144" s="3" t="s">
        <v>152</v>
      </c>
    </row>
    <row r="146" spans="1:1" x14ac:dyDescent="0.3">
      <c r="A146" s="7" t="s">
        <v>169</v>
      </c>
    </row>
    <row r="147" spans="1:1" ht="85.2" customHeight="1" x14ac:dyDescent="0.3">
      <c r="A147" s="3" t="s">
        <v>170</v>
      </c>
    </row>
    <row r="149" spans="1:1" x14ac:dyDescent="0.3">
      <c r="A149" s="7" t="s">
        <v>129</v>
      </c>
    </row>
    <row r="150" spans="1:1" x14ac:dyDescent="0.3">
      <c r="A150" s="3" t="s">
        <v>145</v>
      </c>
    </row>
    <row r="151" spans="1:1" x14ac:dyDescent="0.3">
      <c r="A151" s="3" t="s">
        <v>156</v>
      </c>
    </row>
    <row r="152" spans="1:1" x14ac:dyDescent="0.3">
      <c r="A152" s="41"/>
    </row>
    <row r="153" spans="1:1" x14ac:dyDescent="0.3">
      <c r="A153" s="3" t="s">
        <v>143</v>
      </c>
    </row>
    <row r="157" spans="1:1" x14ac:dyDescent="0.3">
      <c r="A157" s="1"/>
    </row>
  </sheetData>
  <sheetProtection algorithmName="SHA-512" hashValue="+fJQrZOHkGRHEJFe2x05whbcU9kbQOoOxwvn/iKAaOzRLEwWcy5HFT84/QwTj0CoXBx5U2XDk3AC0ByxoXSMaQ==" saltValue="/VpnkKneonJJEC/VW44edQ==" spinCount="100000" sheet="1" objects="1" scenarios="1" formatRows="0" selectLockedCells="1"/>
  <pageMargins left="0.70866141732283472" right="0.37734374999999998" top="0.78740157480314965" bottom="0.78740157480314965" header="0.31496062992125984" footer="0.31496062992125984"/>
  <pageSetup paperSize="9" scale="60" orientation="portrait" r:id="rId1"/>
  <headerFooter>
    <oddHeader>&amp;R&amp;G</oddHeader>
    <oddFooter>&amp;L&amp;9
&amp;Ckonzipiert und entwickelt durch    &amp;G</oddFooter>
  </headerFooter>
  <rowBreaks count="2" manualBreakCount="2">
    <brk id="68" man="1"/>
    <brk id="130"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29"/>
  <sheetViews>
    <sheetView zoomScale="55" zoomScaleNormal="55" zoomScalePageLayoutView="50" workbookViewId="0">
      <pane xSplit="2" ySplit="10" topLeftCell="C11" activePane="bottomRight" state="frozen"/>
      <selection pane="topRight" activeCell="C1" sqref="C1"/>
      <selection pane="bottomLeft" activeCell="A11" sqref="A11"/>
      <selection pane="bottomRight" activeCell="C4" sqref="C4:L4"/>
    </sheetView>
  </sheetViews>
  <sheetFormatPr baseColWidth="10" defaultColWidth="11.44140625" defaultRowHeight="15.6" x14ac:dyDescent="0.3"/>
  <cols>
    <col min="1" max="1" width="23.5546875" style="84" customWidth="1"/>
    <col min="2" max="2" width="41.44140625" style="84" bestFit="1" customWidth="1"/>
    <col min="3" max="3" width="12.5546875" style="84" customWidth="1"/>
    <col min="4" max="9" width="12.44140625" style="84" customWidth="1"/>
    <col min="10" max="11" width="12.5546875" style="84" customWidth="1"/>
    <col min="12" max="12" width="12.44140625" style="84" customWidth="1"/>
    <col min="13" max="13" width="12.5546875" style="84" customWidth="1"/>
    <col min="14" max="17" width="12.44140625" style="84" customWidth="1"/>
    <col min="18" max="19" width="12.5546875" style="84" customWidth="1"/>
    <col min="20" max="22" width="12.44140625" style="84" customWidth="1"/>
    <col min="23" max="23" width="12.88671875" style="84" customWidth="1"/>
    <col min="24" max="24" width="13.6640625" style="84" customWidth="1"/>
    <col min="25" max="25" width="17.44140625" style="84" customWidth="1"/>
    <col min="26" max="26" width="82.33203125" style="84" bestFit="1" customWidth="1"/>
    <col min="27" max="16384" width="11.44140625" style="84"/>
  </cols>
  <sheetData>
    <row r="1" spans="1:26" x14ac:dyDescent="0.3">
      <c r="A1" s="90" t="s">
        <v>73</v>
      </c>
      <c r="B1" s="91"/>
      <c r="C1" s="91"/>
      <c r="D1" s="91"/>
      <c r="E1" s="91"/>
      <c r="F1" s="91"/>
      <c r="G1" s="91"/>
      <c r="H1" s="91"/>
      <c r="I1" s="91"/>
      <c r="J1" s="91"/>
      <c r="K1" s="91"/>
      <c r="L1" s="91"/>
      <c r="M1" s="91"/>
      <c r="N1" s="91"/>
      <c r="O1" s="91"/>
      <c r="P1" s="91"/>
      <c r="Q1" s="91"/>
      <c r="R1" s="91"/>
      <c r="S1" s="91"/>
      <c r="T1" s="91"/>
      <c r="U1" s="91"/>
      <c r="V1" s="91"/>
      <c r="W1" s="91"/>
      <c r="X1" s="91"/>
      <c r="Y1" s="91"/>
      <c r="Z1" s="92"/>
    </row>
    <row r="2" spans="1:26" x14ac:dyDescent="0.3">
      <c r="A2" s="93" t="s">
        <v>181</v>
      </c>
      <c r="B2" s="85"/>
      <c r="C2" s="85"/>
      <c r="D2" s="85"/>
      <c r="E2" s="85"/>
      <c r="F2" s="85"/>
      <c r="G2" s="85"/>
      <c r="H2" s="85"/>
      <c r="I2" s="85"/>
      <c r="J2" s="85"/>
      <c r="K2" s="85"/>
      <c r="L2" s="85"/>
      <c r="M2" s="85"/>
      <c r="N2" s="85"/>
      <c r="O2" s="85"/>
      <c r="P2" s="85"/>
      <c r="Q2" s="85"/>
      <c r="R2" s="85"/>
      <c r="S2" s="85"/>
      <c r="T2" s="85"/>
      <c r="U2" s="85"/>
      <c r="V2" s="85"/>
      <c r="W2" s="85"/>
      <c r="X2" s="85"/>
      <c r="Y2" s="85"/>
      <c r="Z2" s="94"/>
    </row>
    <row r="3" spans="1:26" x14ac:dyDescent="0.3">
      <c r="A3" s="93"/>
      <c r="B3" s="85"/>
      <c r="C3" s="85"/>
      <c r="D3" s="85"/>
      <c r="E3" s="85"/>
      <c r="F3" s="85"/>
      <c r="G3" s="85"/>
      <c r="H3" s="85"/>
      <c r="I3" s="85"/>
      <c r="J3" s="85"/>
      <c r="K3" s="85"/>
      <c r="L3" s="85"/>
      <c r="M3" s="85"/>
      <c r="N3" s="85"/>
      <c r="O3" s="85"/>
      <c r="P3" s="85"/>
      <c r="Q3" s="85"/>
      <c r="R3" s="85"/>
      <c r="S3" s="85"/>
      <c r="T3" s="85"/>
      <c r="U3" s="85"/>
      <c r="V3" s="85"/>
      <c r="W3" s="85"/>
      <c r="X3" s="85"/>
      <c r="Y3" s="85"/>
      <c r="Z3" s="94"/>
    </row>
    <row r="4" spans="1:26" x14ac:dyDescent="0.3">
      <c r="A4" s="95" t="s">
        <v>72</v>
      </c>
      <c r="B4" s="96"/>
      <c r="C4" s="128"/>
      <c r="D4" s="128"/>
      <c r="E4" s="128"/>
      <c r="F4" s="128"/>
      <c r="G4" s="128"/>
      <c r="H4" s="128"/>
      <c r="I4" s="128"/>
      <c r="J4" s="128"/>
      <c r="K4" s="128"/>
      <c r="L4" s="128"/>
      <c r="M4" s="109" t="s">
        <v>175</v>
      </c>
      <c r="N4" s="109"/>
      <c r="O4" s="109"/>
      <c r="P4" s="128"/>
      <c r="Q4" s="128"/>
      <c r="R4" s="128"/>
      <c r="S4" s="128"/>
      <c r="T4" s="128"/>
      <c r="U4" s="128"/>
      <c r="V4" s="128"/>
      <c r="W4" s="96"/>
      <c r="X4" s="96"/>
      <c r="Y4" s="96"/>
      <c r="Z4" s="97"/>
    </row>
    <row r="5" spans="1:26" s="85" customFormat="1" x14ac:dyDescent="0.3">
      <c r="A5" s="98" t="s">
        <v>0</v>
      </c>
      <c r="Z5" s="94"/>
    </row>
    <row r="6" spans="1:26" x14ac:dyDescent="0.3">
      <c r="A6" s="99"/>
      <c r="B6" s="19" t="s">
        <v>12</v>
      </c>
      <c r="C6" s="115" t="s">
        <v>1</v>
      </c>
      <c r="D6" s="116"/>
      <c r="E6" s="116"/>
      <c r="F6" s="116"/>
      <c r="G6" s="116"/>
      <c r="H6" s="116"/>
      <c r="I6" s="116"/>
      <c r="J6" s="116"/>
      <c r="K6" s="116"/>
      <c r="L6" s="116"/>
      <c r="M6" s="116"/>
      <c r="N6" s="116"/>
      <c r="O6" s="116"/>
      <c r="P6" s="116"/>
      <c r="Q6" s="116"/>
      <c r="R6" s="116"/>
      <c r="S6" s="117"/>
      <c r="T6" s="117"/>
      <c r="U6" s="117"/>
      <c r="V6" s="118"/>
      <c r="W6" s="19"/>
      <c r="X6" s="19"/>
      <c r="Y6" s="19"/>
      <c r="Z6" s="100"/>
    </row>
    <row r="7" spans="1:26" x14ac:dyDescent="0.3">
      <c r="A7" s="101"/>
      <c r="B7" s="20"/>
      <c r="C7" s="115" t="s">
        <v>13</v>
      </c>
      <c r="D7" s="116"/>
      <c r="E7" s="116"/>
      <c r="F7" s="116"/>
      <c r="G7" s="116"/>
      <c r="H7" s="116"/>
      <c r="I7" s="116"/>
      <c r="J7" s="116"/>
      <c r="K7" s="116"/>
      <c r="L7" s="116"/>
      <c r="M7" s="116"/>
      <c r="N7" s="116"/>
      <c r="O7" s="116"/>
      <c r="P7" s="116"/>
      <c r="Q7" s="116"/>
      <c r="R7" s="116"/>
      <c r="S7" s="117"/>
      <c r="T7" s="117"/>
      <c r="U7" s="117"/>
      <c r="V7" s="118"/>
      <c r="W7" s="19"/>
      <c r="X7" s="19"/>
      <c r="Y7" s="19"/>
      <c r="Z7" s="100"/>
    </row>
    <row r="8" spans="1:26" s="86" customFormat="1" ht="54" customHeight="1" x14ac:dyDescent="0.3">
      <c r="A8" s="102" t="s">
        <v>2</v>
      </c>
      <c r="B8" s="19"/>
      <c r="C8" s="16" t="s">
        <v>14</v>
      </c>
      <c r="D8" s="16" t="s">
        <v>15</v>
      </c>
      <c r="E8" s="16" t="s">
        <v>16</v>
      </c>
      <c r="F8" s="16" t="s">
        <v>17</v>
      </c>
      <c r="G8" s="16" t="s">
        <v>19</v>
      </c>
      <c r="H8" s="16" t="s">
        <v>20</v>
      </c>
      <c r="I8" s="16" t="s">
        <v>21</v>
      </c>
      <c r="J8" s="16" t="s">
        <v>22</v>
      </c>
      <c r="K8" s="16" t="s">
        <v>23</v>
      </c>
      <c r="L8" s="16" t="s">
        <v>24</v>
      </c>
      <c r="M8" s="16" t="s">
        <v>25</v>
      </c>
      <c r="N8" s="16" t="s">
        <v>26</v>
      </c>
      <c r="O8" s="16" t="s">
        <v>27</v>
      </c>
      <c r="P8" s="16" t="s">
        <v>28</v>
      </c>
      <c r="Q8" s="16" t="s">
        <v>29</v>
      </c>
      <c r="R8" s="16" t="s">
        <v>30</v>
      </c>
      <c r="S8" s="16" t="s">
        <v>31</v>
      </c>
      <c r="T8" s="16" t="s">
        <v>32</v>
      </c>
      <c r="U8" s="16" t="s">
        <v>33</v>
      </c>
      <c r="V8" s="16" t="s">
        <v>34</v>
      </c>
      <c r="W8" s="16" t="s">
        <v>3</v>
      </c>
      <c r="X8" s="103" t="s">
        <v>4</v>
      </c>
      <c r="Y8" s="16" t="s">
        <v>35</v>
      </c>
      <c r="Z8" s="27" t="s">
        <v>41</v>
      </c>
    </row>
    <row r="9" spans="1:26" s="87" customFormat="1" ht="206.25" customHeight="1" x14ac:dyDescent="0.3">
      <c r="A9" s="104" t="s">
        <v>18</v>
      </c>
      <c r="B9" s="21"/>
      <c r="C9" s="105" t="s">
        <v>74</v>
      </c>
      <c r="D9" s="21" t="s">
        <v>75</v>
      </c>
      <c r="E9" s="21" t="s">
        <v>76</v>
      </c>
      <c r="F9" s="21" t="s">
        <v>77</v>
      </c>
      <c r="G9" s="21" t="s">
        <v>78</v>
      </c>
      <c r="H9" s="21" t="s">
        <v>79</v>
      </c>
      <c r="I9" s="21" t="s">
        <v>80</v>
      </c>
      <c r="J9" s="21" t="s">
        <v>81</v>
      </c>
      <c r="K9" s="21" t="s">
        <v>82</v>
      </c>
      <c r="L9" s="21" t="s">
        <v>83</v>
      </c>
      <c r="M9" s="21" t="s">
        <v>84</v>
      </c>
      <c r="N9" s="21" t="s">
        <v>85</v>
      </c>
      <c r="O9" s="21" t="s">
        <v>86</v>
      </c>
      <c r="P9" s="21" t="s">
        <v>87</v>
      </c>
      <c r="Q9" s="21" t="s">
        <v>88</v>
      </c>
      <c r="R9" s="21" t="s">
        <v>89</v>
      </c>
      <c r="S9" s="21" t="s">
        <v>90</v>
      </c>
      <c r="T9" s="21" t="s">
        <v>91</v>
      </c>
      <c r="U9" s="21" t="s">
        <v>92</v>
      </c>
      <c r="V9" s="21" t="s">
        <v>93</v>
      </c>
      <c r="W9" s="39"/>
      <c r="X9" s="83" t="str">
        <f>COUNTIF(X11:X30, "erfüllt")&amp;" von 17 Kriterien erfüllt (entspricht " &amp; ROUND((COUNTIF(X11:X30, "erfüllt")/17)*100, 1) &amp; "%)"</f>
        <v>6 von 17 Kriterien erfüllt (entspricht 35,3%)</v>
      </c>
      <c r="Y9" s="83" t="str">
        <f>IF(COUNTIF(X11:X30, "erfüllt")&gt;=12,"Sie haben mindestens 65 % der Kriterien erfüllt.",IF(COUNTIF(X11:X30, "erfüllt")&lt;=10,"Es müssen noch mindestens " &amp; 12-COUNTIF(X11:X30, "erfüllt") &amp; " Kriterien erfüllt werden, um einen Erfüllungsrad von 65 % zu erreichen.",IF(COUNTIF(X11:X30,"erfüllt")=11,"Es muss noch mindestens " &amp; 12-COUNTIF(X11:X30, "erfüllt") &amp; " Kriterium erfüllt werden, um einen Erfüllungsgrad von 65 % zu erreichen.")))</f>
        <v>Es müssen noch mindestens 6 Kriterien erfüllt werden, um einen Erfüllungsrad von 65 % zu erreichen.</v>
      </c>
      <c r="Z9" s="106"/>
    </row>
    <row r="10" spans="1:26" s="88" customFormat="1" ht="16.2" thickBot="1" x14ac:dyDescent="0.35">
      <c r="A10" s="121" t="s">
        <v>36</v>
      </c>
      <c r="B10" s="122"/>
      <c r="C10" s="122"/>
      <c r="D10" s="122"/>
      <c r="E10" s="122"/>
      <c r="F10" s="122"/>
      <c r="G10" s="122"/>
      <c r="H10" s="122"/>
      <c r="I10" s="122"/>
      <c r="J10" s="122"/>
      <c r="K10" s="122"/>
      <c r="L10" s="122"/>
      <c r="M10" s="122"/>
      <c r="N10" s="122"/>
      <c r="O10" s="122"/>
      <c r="P10" s="122"/>
      <c r="Q10" s="122"/>
      <c r="R10" s="122"/>
      <c r="S10" s="122"/>
      <c r="T10" s="122"/>
      <c r="U10" s="122"/>
      <c r="V10" s="122"/>
      <c r="W10" s="70"/>
      <c r="X10" s="126"/>
      <c r="Y10" s="122"/>
      <c r="Z10" s="127"/>
    </row>
    <row r="11" spans="1:26" ht="54.75" customHeight="1" x14ac:dyDescent="0.3">
      <c r="A11" s="110" t="s">
        <v>37</v>
      </c>
      <c r="B11" s="22" t="s">
        <v>163</v>
      </c>
      <c r="C11" s="66"/>
      <c r="D11" s="66">
        <v>1</v>
      </c>
      <c r="E11" s="66"/>
      <c r="F11" s="66">
        <v>1</v>
      </c>
      <c r="G11" s="66"/>
      <c r="H11" s="66"/>
      <c r="I11" s="66">
        <v>1</v>
      </c>
      <c r="J11" s="66"/>
      <c r="K11" s="66"/>
      <c r="L11" s="66">
        <v>1</v>
      </c>
      <c r="M11" s="66"/>
      <c r="N11" s="66"/>
      <c r="O11" s="66"/>
      <c r="P11" s="66">
        <v>1</v>
      </c>
      <c r="Q11" s="66">
        <v>1</v>
      </c>
      <c r="R11" s="66">
        <v>1</v>
      </c>
      <c r="S11" s="66"/>
      <c r="T11" s="66">
        <v>1</v>
      </c>
      <c r="U11" s="66">
        <v>1</v>
      </c>
      <c r="V11" s="66"/>
      <c r="W11" s="34">
        <f>SUM(C11:V11)</f>
        <v>9</v>
      </c>
      <c r="X11" s="14" t="str">
        <f>IF(W11&lt;9,"erfüllt","nicht erfüllt")</f>
        <v>nicht erfüllt</v>
      </c>
      <c r="Y11" s="37">
        <f>IF(W11&lt;4,4-W11,IF(AND(W11&gt;=4,W11&lt;=8),"0",IF(W11&gt;8,8-W11)))</f>
        <v>-1</v>
      </c>
      <c r="Z11" s="25" t="str">
        <f>IF(W11&lt;4,"In einer ausgewogenen Mischkost sollte mind. 4 x Fleisch in 20 Verpflegungstagen angeboten werden. ",IF(AND(W11&lt;=8,W11&gt;=4),"Der Speiseplan erfüllt die Empfehlungen der Bayerischen Leitlinien. Achten Sie auf eine fettarme Auswahl.","Fleisch steht zu häufig auf dem Speiseplan. 8 x in 20 Verpflegungstagen ist vollkommen ausreichend. "))</f>
        <v xml:space="preserve">Fleisch steht zu häufig auf dem Speiseplan. 8 x in 20 Verpflegungstagen ist vollkommen ausreichend. </v>
      </c>
    </row>
    <row r="12" spans="1:26" ht="54.75" customHeight="1" thickBot="1" x14ac:dyDescent="0.35">
      <c r="A12" s="119"/>
      <c r="B12" s="23" t="s">
        <v>179</v>
      </c>
      <c r="C12" s="71"/>
      <c r="D12" s="71"/>
      <c r="E12" s="71"/>
      <c r="F12" s="71"/>
      <c r="G12" s="71"/>
      <c r="H12" s="71"/>
      <c r="I12" s="71">
        <v>1</v>
      </c>
      <c r="J12" s="71"/>
      <c r="K12" s="71"/>
      <c r="L12" s="71">
        <v>1</v>
      </c>
      <c r="M12" s="71"/>
      <c r="N12" s="71"/>
      <c r="O12" s="71"/>
      <c r="P12" s="71">
        <v>1</v>
      </c>
      <c r="Q12" s="71"/>
      <c r="R12" s="71"/>
      <c r="S12" s="71"/>
      <c r="T12" s="71"/>
      <c r="U12" s="71">
        <v>1</v>
      </c>
      <c r="V12" s="71"/>
      <c r="W12" s="35">
        <f t="shared" ref="W12:W14" si="0">SUM(C12:V12)</f>
        <v>4</v>
      </c>
      <c r="X12" s="15" t="str">
        <f>IF(AND(W12&lt;=8,W12&gt;=(W11*0.5)),"erfüllt","nicht erfüllt")</f>
        <v>nicht erfüllt</v>
      </c>
      <c r="Y12" s="76">
        <f>IF(W11&lt;4,2,IF(W12&gt;=(W11*0.5),0,(W11*0.5)-W12))</f>
        <v>0.5</v>
      </c>
      <c r="Z12" s="26" t="str">
        <f>IF(AND(W12&lt;=8,W12&gt;=(W11*0.5)),"Ihre angebotene Menge an magerem Muskelfleisch entspricht den Empfehlungen.",IF(W12&gt;8,"Fleisch steht  zu häufig auf dem Speiseplan. 8 x in 20 Verpflegungstagen ist vollkommen ausreichend.","Wenn Sie Fleisch anbieten, dann sollte die Hälfte davon aus magerem Muskelfleisch bestehen."))</f>
        <v>Wenn Sie Fleisch anbieten, dann sollte die Hälfte davon aus magerem Muskelfleisch bestehen.</v>
      </c>
    </row>
    <row r="13" spans="1:26" ht="54.75" customHeight="1" x14ac:dyDescent="0.3">
      <c r="A13" s="110" t="s">
        <v>38</v>
      </c>
      <c r="B13" s="22" t="s">
        <v>106</v>
      </c>
      <c r="C13" s="66"/>
      <c r="D13" s="66"/>
      <c r="E13" s="66">
        <v>1</v>
      </c>
      <c r="F13" s="66"/>
      <c r="G13" s="66"/>
      <c r="H13" s="66"/>
      <c r="I13" s="66"/>
      <c r="J13" s="66"/>
      <c r="K13" s="66">
        <v>1</v>
      </c>
      <c r="L13" s="66"/>
      <c r="M13" s="66"/>
      <c r="N13" s="66">
        <v>1</v>
      </c>
      <c r="O13" s="66"/>
      <c r="P13" s="66"/>
      <c r="Q13" s="66"/>
      <c r="R13" s="66"/>
      <c r="S13" s="66"/>
      <c r="T13" s="66"/>
      <c r="U13" s="66"/>
      <c r="V13" s="66">
        <v>1</v>
      </c>
      <c r="W13" s="34">
        <f t="shared" si="0"/>
        <v>4</v>
      </c>
      <c r="X13" s="14" t="str">
        <f>IF(AND(W13&gt;=4,W13&lt;=4),"erfüllt","nicht erfüllt")</f>
        <v>erfüllt</v>
      </c>
      <c r="Y13" s="37" t="str">
        <f>IF(AND(W13=4),"0",4-W13)</f>
        <v>0</v>
      </c>
      <c r="Z13" s="25" t="str">
        <f>IF(W13&lt;=4,"Fettreiche Fische liefern wertvolle Fettsäuren. Achten Sie auf nachhaltige Fischerei und eine fettarme Zubereitung","Fischgerichte sollten idealerweise 4 x in 20 Verpflegungstagen angeboten werden.")</f>
        <v>Fettreiche Fische liefern wertvolle Fettsäuren. Achten Sie auf nachhaltige Fischerei und eine fettarme Zubereitung</v>
      </c>
    </row>
    <row r="14" spans="1:26" ht="54.75" customHeight="1" thickBot="1" x14ac:dyDescent="0.35">
      <c r="A14" s="119"/>
      <c r="B14" s="23" t="s">
        <v>107</v>
      </c>
      <c r="C14" s="71"/>
      <c r="D14" s="71"/>
      <c r="E14" s="71"/>
      <c r="F14" s="71"/>
      <c r="G14" s="71"/>
      <c r="H14" s="71"/>
      <c r="I14" s="71"/>
      <c r="J14" s="71"/>
      <c r="K14" s="71">
        <v>1</v>
      </c>
      <c r="L14" s="71"/>
      <c r="M14" s="71"/>
      <c r="N14" s="71"/>
      <c r="O14" s="71"/>
      <c r="P14" s="71"/>
      <c r="Q14" s="71"/>
      <c r="R14" s="71"/>
      <c r="S14" s="71"/>
      <c r="T14" s="71"/>
      <c r="U14" s="71"/>
      <c r="V14" s="71"/>
      <c r="W14" s="35">
        <f t="shared" si="0"/>
        <v>1</v>
      </c>
      <c r="X14" s="15" t="str">
        <f>IF(AND(W14&gt;=2,W14&lt;=4),"erfüllt","nicht erfüllt")</f>
        <v>nicht erfüllt</v>
      </c>
      <c r="Y14" s="77">
        <f>IF(W14=0,2,IF(W14=1,1,IF(W14=2,0,IF(W14=3,0,IF(W14=4,0,IF(W14&gt;4,4-W14))))))</f>
        <v>1</v>
      </c>
      <c r="Z14" s="26" t="str">
        <f>IF(W14&lt;2,"Das ist leider zu wenig. Fettreicher Fisch liefert wertvolle Fettsäuren und sollte mind. 2 x in 20 Verpflegungstagen auf dem Speiseplan stehen.",IF(W14&gt;4,"Fischgerichte sollten idealerweise 4 x in 20 Verpflegungstagen angeboten werden.","Fettreicher Fisch wird ausreichend angeboten. Achten Sie auf eine nachhaltige Fischerei und eine fettarme Zubereitung. "))</f>
        <v>Das ist leider zu wenig. Fettreicher Fisch liefert wertvolle Fettsäuren und sollte mind. 2 x in 20 Verpflegungstagen auf dem Speiseplan stehen.</v>
      </c>
    </row>
    <row r="15" spans="1:26" ht="54.75" customHeight="1" x14ac:dyDescent="0.3">
      <c r="A15" s="112" t="s">
        <v>39</v>
      </c>
      <c r="B15" s="47" t="s">
        <v>171</v>
      </c>
      <c r="C15" s="66">
        <v>1</v>
      </c>
      <c r="D15" s="66"/>
      <c r="E15" s="66"/>
      <c r="F15" s="66"/>
      <c r="G15" s="66">
        <v>1</v>
      </c>
      <c r="H15" s="66">
        <v>1</v>
      </c>
      <c r="I15" s="66"/>
      <c r="J15" s="66">
        <v>1</v>
      </c>
      <c r="K15" s="66"/>
      <c r="L15" s="66"/>
      <c r="M15" s="66">
        <v>1</v>
      </c>
      <c r="N15" s="66"/>
      <c r="O15" s="66">
        <v>1</v>
      </c>
      <c r="P15" s="66"/>
      <c r="Q15" s="66"/>
      <c r="R15" s="66"/>
      <c r="S15" s="66">
        <v>1</v>
      </c>
      <c r="T15" s="66"/>
      <c r="U15" s="66"/>
      <c r="V15" s="66"/>
      <c r="W15" s="48">
        <f t="shared" ref="W15" si="1">SUM(C15:V15)</f>
        <v>7</v>
      </c>
      <c r="X15" s="49" t="str">
        <f>IF(AND(W15&gt;=8,W15&lt;=12),"erfüllt","nicht erfüllt")</f>
        <v>nicht erfüllt</v>
      </c>
      <c r="Y15" s="50">
        <f>IF(W15&lt;8,8-W15,IF(AND(W15&gt;=8,W15&lt;=12),"0",IF(W15&gt;12,12-W15)))</f>
        <v>1</v>
      </c>
      <c r="Z15" s="51" t="str">
        <f>IF(W15&lt;8,"Der Speiseplan enthält zu wenig vegetarische Gerichte. Versuchen Sie Fleischgerichte durch vegetarische Alternativen auszutauschen. ",IF(AND(W15&gt;=8,W15&lt;=12),"Der Speiseplan enthält ausreichend vegetarische Gerichte.","Achten Sie auf eine ausgewogene Mischkost und bieten Sie auch Fleisch und Fisch entsprechend den Empfehlungen an. "))</f>
        <v xml:space="preserve">Der Speiseplan enthält zu wenig vegetarische Gerichte. Versuchen Sie Fleischgerichte durch vegetarische Alternativen auszutauschen. </v>
      </c>
    </row>
    <row r="16" spans="1:26" ht="54.75" customHeight="1" thickBot="1" x14ac:dyDescent="0.35">
      <c r="A16" s="113"/>
      <c r="B16" s="52" t="s">
        <v>108</v>
      </c>
      <c r="C16" s="71"/>
      <c r="D16" s="71"/>
      <c r="E16" s="71"/>
      <c r="F16" s="71"/>
      <c r="G16" s="71"/>
      <c r="H16" s="71"/>
      <c r="I16" s="71"/>
      <c r="J16" s="71"/>
      <c r="K16" s="71"/>
      <c r="L16" s="71"/>
      <c r="M16" s="71"/>
      <c r="N16" s="71"/>
      <c r="O16" s="71"/>
      <c r="P16" s="71"/>
      <c r="Q16" s="71"/>
      <c r="R16" s="71"/>
      <c r="S16" s="71"/>
      <c r="T16" s="71"/>
      <c r="U16" s="71"/>
      <c r="V16" s="71"/>
      <c r="W16" s="53">
        <f>SUM(C16:V16)</f>
        <v>0</v>
      </c>
      <c r="X16" s="54" t="str">
        <f>IF(W16&gt;4,"nicht erfüllt","erfüllt")</f>
        <v>erfüllt</v>
      </c>
      <c r="Y16" s="55" t="str">
        <f>IF(W16&lt;4,"0",4-W16)</f>
        <v>0</v>
      </c>
      <c r="Z16" s="56" t="str">
        <f>IF(W16&lt;5,"Ihr Speiseplan enthält nur eine geringe Menge an industriell hergestellten Fleischersatzprodukten und erfüllt somit die Empfehlungen. ","Ihr Speiseplan enthält  zu viele Fleischersatzprodukte")</f>
        <v xml:space="preserve">Ihr Speiseplan enthält nur eine geringe Menge an industriell hergestellten Fleischersatzprodukten und erfüllt somit die Empfehlungen. </v>
      </c>
    </row>
    <row r="17" spans="1:26" s="89" customFormat="1" ht="16.2" thickBot="1" x14ac:dyDescent="0.35">
      <c r="A17" s="123" t="s">
        <v>5</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5"/>
    </row>
    <row r="18" spans="1:26" ht="54.75" customHeight="1" thickBot="1" x14ac:dyDescent="0.35">
      <c r="A18" s="75" t="s">
        <v>94</v>
      </c>
      <c r="B18" s="29" t="s">
        <v>109</v>
      </c>
      <c r="C18" s="32">
        <v>1</v>
      </c>
      <c r="D18" s="32"/>
      <c r="E18" s="32"/>
      <c r="F18" s="32"/>
      <c r="G18" s="32"/>
      <c r="H18" s="32"/>
      <c r="I18" s="32"/>
      <c r="J18" s="32"/>
      <c r="K18" s="32"/>
      <c r="L18" s="32"/>
      <c r="M18" s="32">
        <v>1</v>
      </c>
      <c r="N18" s="32">
        <v>1</v>
      </c>
      <c r="O18" s="32"/>
      <c r="P18" s="32"/>
      <c r="Q18" s="32"/>
      <c r="R18" s="32"/>
      <c r="S18" s="32"/>
      <c r="T18" s="32"/>
      <c r="U18" s="32"/>
      <c r="V18" s="32">
        <v>1</v>
      </c>
      <c r="W18" s="38">
        <f>SUM(C18:V18)</f>
        <v>4</v>
      </c>
      <c r="X18" s="17" t="str">
        <f>IF(W18&lt;5,"erfüllt","nicht erfüllt")</f>
        <v>erfüllt</v>
      </c>
      <c r="Y18" s="78" t="str">
        <f>IF(W18&lt;5,"0",4-W18)</f>
        <v>0</v>
      </c>
      <c r="Z18" s="30" t="str">
        <f>IF(W18&lt;5,"Sie erfüllen die Empfehlungen und bieten nur eine geringe Menge an frittierten und/oder panierten Speisen an. ","Ihr Speiseplan enthält zu viele panierte/frittierte Gerichte. Diese liefern  viel Fett und sollten gegen fettärmere Alternativen ausgetauscht werden. ")</f>
        <v xml:space="preserve">Sie erfüllen die Empfehlungen und bieten nur eine geringe Menge an frittierten und/oder panierten Speisen an. </v>
      </c>
    </row>
    <row r="19" spans="1:26" s="89" customFormat="1" ht="16.2" thickBot="1" x14ac:dyDescent="0.35">
      <c r="A19" s="123" t="s">
        <v>40</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5"/>
    </row>
    <row r="20" spans="1:26" ht="54.75" customHeight="1" x14ac:dyDescent="0.3">
      <c r="A20" s="110" t="s">
        <v>6</v>
      </c>
      <c r="B20" s="22" t="s">
        <v>101</v>
      </c>
      <c r="C20" s="66">
        <v>1</v>
      </c>
      <c r="D20" s="66">
        <v>1</v>
      </c>
      <c r="E20" s="66">
        <v>1</v>
      </c>
      <c r="F20" s="66">
        <v>1</v>
      </c>
      <c r="G20" s="66">
        <v>1</v>
      </c>
      <c r="H20" s="66">
        <v>1</v>
      </c>
      <c r="I20" s="66">
        <v>1</v>
      </c>
      <c r="J20" s="66">
        <v>1</v>
      </c>
      <c r="K20" s="66">
        <v>1</v>
      </c>
      <c r="L20" s="66">
        <v>1</v>
      </c>
      <c r="M20" s="66"/>
      <c r="N20" s="66">
        <v>1</v>
      </c>
      <c r="O20" s="66">
        <v>1</v>
      </c>
      <c r="P20" s="66">
        <v>1</v>
      </c>
      <c r="Q20" s="66">
        <v>1</v>
      </c>
      <c r="R20" s="66">
        <v>1</v>
      </c>
      <c r="S20" s="66">
        <v>1</v>
      </c>
      <c r="T20" s="66">
        <v>1</v>
      </c>
      <c r="U20" s="66">
        <v>1</v>
      </c>
      <c r="V20" s="66">
        <v>1</v>
      </c>
      <c r="W20" s="34">
        <f>SUM(C20:V20)</f>
        <v>19</v>
      </c>
      <c r="X20" s="14" t="str">
        <f>IF(W20&lt;20,"nicht erfüllt","erfüllt")</f>
        <v>nicht erfüllt</v>
      </c>
      <c r="Y20" s="37">
        <f>IF(W20&gt;20,"0",20-W20)</f>
        <v>1</v>
      </c>
      <c r="Z20" s="25" t="str">
        <f>IF(W20&lt;20,"Kartoffeln, Reis, Teigwaren und andere Getreideprodukte sollten täglich auf dem Speiseplan stehen. ","In Ihrer Einrichtung werden täglich Kartoffeln, Reis, Teigwaren und andere Getreideprodukte angeboten. Sie erfüllen somit die Empfehlung.")</f>
        <v xml:space="preserve">Kartoffeln, Reis, Teigwaren und andere Getreideprodukte sollten täglich auf dem Speiseplan stehen. </v>
      </c>
    </row>
    <row r="21" spans="1:26" ht="54.75" customHeight="1" x14ac:dyDescent="0.3">
      <c r="A21" s="120"/>
      <c r="B21" s="24" t="s">
        <v>8</v>
      </c>
      <c r="C21" s="72"/>
      <c r="D21" s="72"/>
      <c r="E21" s="72"/>
      <c r="F21" s="72"/>
      <c r="G21" s="72"/>
      <c r="H21" s="72"/>
      <c r="I21" s="72"/>
      <c r="J21" s="72"/>
      <c r="K21" s="72"/>
      <c r="L21" s="72"/>
      <c r="M21" s="72"/>
      <c r="N21" s="72"/>
      <c r="O21" s="72"/>
      <c r="P21" s="72"/>
      <c r="Q21" s="72"/>
      <c r="R21" s="72"/>
      <c r="S21" s="72"/>
      <c r="T21" s="72"/>
      <c r="U21" s="72"/>
      <c r="V21" s="72"/>
      <c r="W21" s="36">
        <f t="shared" ref="W21:W29" si="2">SUM(C21:V21)</f>
        <v>0</v>
      </c>
      <c r="X21" s="16" t="str">
        <f>IF(W21&lt;4,"nicht erfüllt","erfüllt")</f>
        <v>nicht erfüllt</v>
      </c>
      <c r="Y21" s="79">
        <f>IF(W21&gt;4,"0",4-W21)</f>
        <v>4</v>
      </c>
      <c r="Z21" s="27" t="str">
        <f>IF(W21&lt;4,"Ihr Speiseplan enthält zu wenig Vollkornprodukte. Diese liefern wertvolle Ballaststoffe und sollten deshalb regelmäßig auf dem Speiseplan stehen. ","Sie erfüllen die Kriterien. Vollkornprodukte sollten regelmäßig auf dem Speiseplan stehen, da sie wertvolle Ballaststoffe liefern. ")</f>
        <v xml:space="preserve">Ihr Speiseplan enthält zu wenig Vollkornprodukte. Diese liefern wertvolle Ballaststoffe und sollten deshalb regelmäßig auf dem Speiseplan stehen. </v>
      </c>
    </row>
    <row r="22" spans="1:26" ht="54.75" customHeight="1" thickBot="1" x14ac:dyDescent="0.35">
      <c r="A22" s="119"/>
      <c r="B22" s="23" t="s">
        <v>7</v>
      </c>
      <c r="C22" s="71"/>
      <c r="D22" s="71"/>
      <c r="E22" s="71"/>
      <c r="F22" s="71"/>
      <c r="G22" s="71"/>
      <c r="H22" s="71"/>
      <c r="I22" s="71">
        <v>1</v>
      </c>
      <c r="J22" s="71"/>
      <c r="K22" s="71"/>
      <c r="L22" s="71">
        <v>1</v>
      </c>
      <c r="M22" s="71"/>
      <c r="N22" s="71"/>
      <c r="O22" s="71"/>
      <c r="P22" s="71"/>
      <c r="Q22" s="71"/>
      <c r="R22" s="71">
        <v>1</v>
      </c>
      <c r="S22" s="71"/>
      <c r="T22" s="71"/>
      <c r="U22" s="71"/>
      <c r="V22" s="71">
        <v>1</v>
      </c>
      <c r="W22" s="35">
        <f t="shared" si="2"/>
        <v>4</v>
      </c>
      <c r="X22" s="15" t="str">
        <f>IF(W22&gt;4,"nicht erfüllt","erfüllt")</f>
        <v>erfüllt</v>
      </c>
      <c r="Y22" s="77">
        <f>IF(W22&lt;4,"0",4-W22)</f>
        <v>0</v>
      </c>
      <c r="Z22" s="26" t="str">
        <f>IF(W22&gt;4,"Das ist zuviel. Kartoffelerzeugnisse enthalten meist sehr viel Fett und Salz oder sind stark verarbeitet. Bieten Sie Kartoffeln als Salz- oder Pellkartoffel an. ","Sie bieten nur max. 4 x Kartoffelerzeugnisse in 20 Verpflegungstagen an und erfüllen somit die Empfehlungen. ")</f>
        <v xml:space="preserve">Sie bieten nur max. 4 x Kartoffelerzeugnisse in 20 Verpflegungstagen an und erfüllen somit die Empfehlungen. </v>
      </c>
    </row>
    <row r="23" spans="1:26" ht="54.75" customHeight="1" x14ac:dyDescent="0.3">
      <c r="A23" s="110" t="s">
        <v>102</v>
      </c>
      <c r="B23" s="22" t="s">
        <v>103</v>
      </c>
      <c r="C23" s="31"/>
      <c r="D23" s="31"/>
      <c r="E23" s="31">
        <v>1</v>
      </c>
      <c r="F23" s="31">
        <v>1</v>
      </c>
      <c r="G23" s="31">
        <v>1</v>
      </c>
      <c r="H23" s="31"/>
      <c r="I23" s="31">
        <v>1</v>
      </c>
      <c r="J23" s="31">
        <v>1</v>
      </c>
      <c r="K23" s="31">
        <v>1</v>
      </c>
      <c r="L23" s="31"/>
      <c r="M23" s="31">
        <v>1</v>
      </c>
      <c r="N23" s="31">
        <v>1</v>
      </c>
      <c r="O23" s="31">
        <v>1</v>
      </c>
      <c r="P23" s="31">
        <v>1</v>
      </c>
      <c r="Q23" s="31">
        <v>1</v>
      </c>
      <c r="R23" s="31">
        <v>1</v>
      </c>
      <c r="S23" s="31">
        <v>1</v>
      </c>
      <c r="T23" s="31">
        <v>1</v>
      </c>
      <c r="U23" s="31"/>
      <c r="V23" s="31"/>
      <c r="W23" s="34">
        <f t="shared" si="2"/>
        <v>14</v>
      </c>
      <c r="X23" s="14" t="str">
        <f>IF(W23&lt;20,"nicht erfüllt","erfüllt")</f>
        <v>nicht erfüllt</v>
      </c>
      <c r="Y23" s="37">
        <f>IF(W23&gt;20,"0",20-W23)</f>
        <v>6</v>
      </c>
      <c r="Z23" s="25" t="str">
        <f>IF(W23&lt;20,"Gemüse sollte täglich auf dem Speiseplan stehen, da es wertvolle Vitamine und Mineralstoffe liefert und wenig Kalorien enthält ","Sie bieten ausreichend Gemüse auf Ihrem Speiseplan an. Achten Sie auf fettarme und nährstofferhaltende Garmethoden. ")</f>
        <v xml:space="preserve">Gemüse sollte täglich auf dem Speiseplan stehen, da es wertvolle Vitamine und Mineralstoffe liefert und wenig Kalorien enthält </v>
      </c>
    </row>
    <row r="24" spans="1:26" ht="54.75" customHeight="1" x14ac:dyDescent="0.3">
      <c r="A24" s="111"/>
      <c r="B24" s="43" t="s">
        <v>153</v>
      </c>
      <c r="C24" s="72"/>
      <c r="D24" s="72"/>
      <c r="E24" s="72"/>
      <c r="F24" s="72">
        <v>1</v>
      </c>
      <c r="G24" s="72"/>
      <c r="H24" s="72"/>
      <c r="I24" s="72">
        <v>1</v>
      </c>
      <c r="J24" s="72"/>
      <c r="K24" s="72">
        <v>1</v>
      </c>
      <c r="L24" s="72"/>
      <c r="M24" s="72">
        <v>1</v>
      </c>
      <c r="N24" s="72"/>
      <c r="O24" s="72"/>
      <c r="P24" s="72"/>
      <c r="Q24" s="72"/>
      <c r="R24" s="72"/>
      <c r="S24" s="72"/>
      <c r="T24" s="72"/>
      <c r="U24" s="72"/>
      <c r="V24" s="72"/>
      <c r="W24" s="44">
        <f t="shared" si="2"/>
        <v>4</v>
      </c>
      <c r="X24" s="45" t="str">
        <f>IF(W24&lt;8,"nicht erfüllt","erfüllt")</f>
        <v>nicht erfüllt</v>
      </c>
      <c r="Y24" s="80">
        <f>IF(W24&gt;8,"0",8-W24)</f>
        <v>4</v>
      </c>
      <c r="Z24" s="46" t="str">
        <f>IF(W24&lt;8,"Ihr Speiseplan enthält noch zu wenig Rohkost und Salat. Besonders in roher Form bleiben die Vitamine erhalten.","Sie bieten ausreichend Rohkost und Salat an und erfüllen somit die Empfehlungen der DGE. ")</f>
        <v>Ihr Speiseplan enthält noch zu wenig Rohkost und Salat. Besonders in roher Form bleiben die Vitamine erhalten.</v>
      </c>
    </row>
    <row r="25" spans="1:26" ht="54.75" customHeight="1" thickBot="1" x14ac:dyDescent="0.35">
      <c r="A25" s="114"/>
      <c r="B25" s="23" t="s">
        <v>105</v>
      </c>
      <c r="C25" s="71"/>
      <c r="D25" s="71"/>
      <c r="E25" s="71"/>
      <c r="F25" s="71"/>
      <c r="G25" s="71"/>
      <c r="H25" s="71"/>
      <c r="I25" s="71"/>
      <c r="J25" s="71"/>
      <c r="K25" s="71"/>
      <c r="L25" s="71"/>
      <c r="M25" s="71"/>
      <c r="N25" s="71"/>
      <c r="O25" s="71"/>
      <c r="P25" s="71"/>
      <c r="Q25" s="71"/>
      <c r="R25" s="71"/>
      <c r="S25" s="71"/>
      <c r="T25" s="71">
        <v>1</v>
      </c>
      <c r="U25" s="71"/>
      <c r="V25" s="71"/>
      <c r="W25" s="44">
        <f t="shared" si="2"/>
        <v>1</v>
      </c>
      <c r="X25" s="45" t="str">
        <f>IF(W25&lt;4,"nicht erfüllt","erfüllt")</f>
        <v>nicht erfüllt</v>
      </c>
      <c r="Y25" s="80">
        <f>IF(W25&gt;4,"0",4-W25)</f>
        <v>3</v>
      </c>
      <c r="Z25" s="46" t="str">
        <f>IF(W25&lt;4,"Ihr Speiseplan enthält noch zu wenig Hülsenfrüchte.","Sie bieten ausreichend Hülsenfrüchte und erfüllen somit die Empfehlungen. ")</f>
        <v>Ihr Speiseplan enthält noch zu wenig Hülsenfrüchte.</v>
      </c>
    </row>
    <row r="26" spans="1:26" ht="54.75" customHeight="1" x14ac:dyDescent="0.3">
      <c r="A26" s="110" t="s">
        <v>9</v>
      </c>
      <c r="B26" s="65" t="s">
        <v>42</v>
      </c>
      <c r="C26" s="31">
        <v>1</v>
      </c>
      <c r="D26" s="31"/>
      <c r="E26" s="31"/>
      <c r="F26" s="31"/>
      <c r="G26" s="31"/>
      <c r="H26" s="31">
        <v>1</v>
      </c>
      <c r="I26" s="31"/>
      <c r="J26" s="31"/>
      <c r="K26" s="31"/>
      <c r="L26" s="31"/>
      <c r="M26" s="31">
        <v>1</v>
      </c>
      <c r="N26" s="31"/>
      <c r="O26" s="31"/>
      <c r="P26" s="31"/>
      <c r="Q26" s="31"/>
      <c r="R26" s="31"/>
      <c r="S26" s="31"/>
      <c r="T26" s="31"/>
      <c r="U26" s="31">
        <v>1</v>
      </c>
      <c r="V26" s="31"/>
      <c r="W26" s="67">
        <f t="shared" ref="W26" si="3">SUM(C26:V26)</f>
        <v>4</v>
      </c>
      <c r="X26" s="68" t="str">
        <f>IF(W26&lt;8,"nicht erfüllt","erfüllt")</f>
        <v>nicht erfüllt</v>
      </c>
      <c r="Y26" s="81">
        <f>IF(W26&gt;8,"0",8-W26)</f>
        <v>4</v>
      </c>
      <c r="Z26" s="69" t="str">
        <f>IF(W26&lt;8,"Obst liefert  wichtige Vitamine und wenig Kalorien und sollte mindestens 8 x in 20 Verpflegungstagen angeboten werden. ","Sie bieten ausreichend Obst an. Achten Sie auf das Angebot von frischem Obst und vermeiden Sie Tiefkühlobst sowie Konserven mit Zuckerzusatz")</f>
        <v xml:space="preserve">Obst liefert  wichtige Vitamine und wenig Kalorien und sollte mindestens 8 x in 20 Verpflegungstagen angeboten werden. </v>
      </c>
    </row>
    <row r="27" spans="1:26" ht="54.75" customHeight="1" thickBot="1" x14ac:dyDescent="0.35">
      <c r="A27" s="114"/>
      <c r="B27" s="23" t="s">
        <v>147</v>
      </c>
      <c r="C27" s="71"/>
      <c r="D27" s="71"/>
      <c r="E27" s="71"/>
      <c r="F27" s="71"/>
      <c r="G27" s="71"/>
      <c r="H27" s="71"/>
      <c r="I27" s="71"/>
      <c r="J27" s="71"/>
      <c r="K27" s="71"/>
      <c r="L27" s="71"/>
      <c r="M27" s="71"/>
      <c r="N27" s="71"/>
      <c r="O27" s="71"/>
      <c r="P27" s="71"/>
      <c r="Q27" s="71"/>
      <c r="R27" s="71"/>
      <c r="S27" s="71"/>
      <c r="T27" s="71"/>
      <c r="U27" s="71"/>
      <c r="V27" s="71"/>
      <c r="W27" s="35">
        <f>SUM(C27:V27)</f>
        <v>0</v>
      </c>
      <c r="X27" s="15" t="str">
        <f>IF(W27&lt;4,"nicht erfüllt","erfüllt")</f>
        <v>nicht erfüllt</v>
      </c>
      <c r="Y27" s="77">
        <f>IF(W27&gt;4,"0",4-W27)</f>
        <v>4</v>
      </c>
      <c r="Z27" s="26" t="str">
        <f>IF(W27&lt;4,"Ihr Speiseplan enthält noch zu wenig Stückobst. Eine Handvoll ungesalzener Nüsse oder Ölsaaten können eine Portion Obst am Tag ersetzen.","Sie bieten ausreichend Stückobst an und erfüllen somit die Empfehlungen.")</f>
        <v>Ihr Speiseplan enthält noch zu wenig Stückobst. Eine Handvoll ungesalzener Nüsse oder Ölsaaten können eine Portion Obst am Tag ersetzen.</v>
      </c>
    </row>
    <row r="28" spans="1:26" ht="54.75" customHeight="1" thickBot="1" x14ac:dyDescent="0.35">
      <c r="A28" s="28" t="s">
        <v>10</v>
      </c>
      <c r="B28" s="29" t="s">
        <v>67</v>
      </c>
      <c r="C28" s="32"/>
      <c r="D28" s="32"/>
      <c r="E28" s="32">
        <v>1</v>
      </c>
      <c r="F28" s="32">
        <v>1</v>
      </c>
      <c r="G28" s="32"/>
      <c r="H28" s="32"/>
      <c r="I28" s="32"/>
      <c r="J28" s="32">
        <v>1</v>
      </c>
      <c r="K28" s="32">
        <v>1</v>
      </c>
      <c r="L28" s="32"/>
      <c r="M28" s="32"/>
      <c r="N28" s="32"/>
      <c r="O28" s="32"/>
      <c r="P28" s="32">
        <v>1</v>
      </c>
      <c r="Q28" s="32"/>
      <c r="R28" s="32">
        <v>1</v>
      </c>
      <c r="S28" s="32"/>
      <c r="T28" s="32"/>
      <c r="U28" s="32">
        <v>1</v>
      </c>
      <c r="V28" s="32">
        <v>1</v>
      </c>
      <c r="W28" s="38">
        <f t="shared" si="2"/>
        <v>8</v>
      </c>
      <c r="X28" s="17" t="str">
        <f>IF(W28&lt;8,"nicht erfüllt","erfüllt")</f>
        <v>erfüllt</v>
      </c>
      <c r="Y28" s="78">
        <f>IF(W28&gt;8,"0",8-W28)</f>
        <v>0</v>
      </c>
      <c r="Z28" s="30" t="str">
        <f>IF(W28&lt;8," Als ideale Calcium- und Eiweißlieferanten  sollten Milch und Milchprodukte 8 x in 20 Verpflegungstagen angeboten werden. ","Sie bieten ausreichend Milch und Milchprodukte an. Diese Lebensmittel liefern viel Calcium und gehören zu einer ausgewogenen Ernährung dazu. ")</f>
        <v xml:space="preserve">Sie bieten ausreichend Milch und Milchprodukte an. Diese Lebensmittel liefern viel Calcium und gehören zu einer ausgewogenen Ernährung dazu. </v>
      </c>
    </row>
    <row r="29" spans="1:26" ht="54.75" customHeight="1" thickBot="1" x14ac:dyDescent="0.35">
      <c r="A29" s="28" t="s">
        <v>11</v>
      </c>
      <c r="B29" s="29" t="s">
        <v>60</v>
      </c>
      <c r="C29" s="32">
        <v>1</v>
      </c>
      <c r="D29" s="32">
        <v>1</v>
      </c>
      <c r="E29" s="32">
        <v>1</v>
      </c>
      <c r="F29" s="32">
        <v>1</v>
      </c>
      <c r="G29" s="32">
        <v>1</v>
      </c>
      <c r="H29" s="32">
        <v>1</v>
      </c>
      <c r="I29" s="32">
        <v>1</v>
      </c>
      <c r="J29" s="32">
        <v>1</v>
      </c>
      <c r="K29" s="32">
        <v>1</v>
      </c>
      <c r="L29" s="32">
        <v>1</v>
      </c>
      <c r="M29" s="32">
        <v>1</v>
      </c>
      <c r="N29" s="32">
        <v>1</v>
      </c>
      <c r="O29" s="32">
        <v>1</v>
      </c>
      <c r="P29" s="32">
        <v>1</v>
      </c>
      <c r="Q29" s="32">
        <v>1</v>
      </c>
      <c r="R29" s="32">
        <v>1</v>
      </c>
      <c r="S29" s="32">
        <v>1</v>
      </c>
      <c r="T29" s="32">
        <v>1</v>
      </c>
      <c r="U29" s="32">
        <v>1</v>
      </c>
      <c r="V29" s="32">
        <v>1</v>
      </c>
      <c r="W29" s="38">
        <f t="shared" si="2"/>
        <v>20</v>
      </c>
      <c r="X29" s="17" t="str">
        <f xml:space="preserve"> IF(W29&lt;20,"nicht erfüllt","erfüllt")</f>
        <v>erfüllt</v>
      </c>
      <c r="Y29" s="78">
        <f xml:space="preserve"> IF(W29&gt;20,"0",20-W29)</f>
        <v>0</v>
      </c>
      <c r="Z29" s="30" t="str">
        <f>IF(W29&lt;20,"Zu jedem Mittagessen gehört auch ein  Getränk. Geeignet sind Trink- oder Mineralwasser sowie ungesüßte Früchte- oder Kräutertees.","Sie erfüllen die Empfehlung und bieten zu jedem  Mittagessen ein kalorienfreies Getränk an.")</f>
        <v>Sie erfüllen die Empfehlung und bieten zu jedem  Mittagessen ein kalorienfreies Getränk an.</v>
      </c>
    </row>
  </sheetData>
  <sheetProtection formatColumns="0" formatRows="0" selectLockedCells="1" selectUnlockedCells="1"/>
  <mergeCells count="15">
    <mergeCell ref="X10:Z10"/>
    <mergeCell ref="A11:A12"/>
    <mergeCell ref="A13:A14"/>
    <mergeCell ref="A17:Z17"/>
    <mergeCell ref="A19:Z19"/>
    <mergeCell ref="A15:A16"/>
    <mergeCell ref="C4:L4"/>
    <mergeCell ref="M4:O4"/>
    <mergeCell ref="P4:V4"/>
    <mergeCell ref="A26:A27"/>
    <mergeCell ref="C6:V6"/>
    <mergeCell ref="C7:V7"/>
    <mergeCell ref="A10:V10"/>
    <mergeCell ref="A20:A22"/>
    <mergeCell ref="A23:A25"/>
  </mergeCells>
  <conditionalFormatting sqref="X11">
    <cfRule type="containsText" dxfId="18" priority="11" operator="containsText" text="erfüllt">
      <formula>NOT(ISERROR(SEARCH("erfüllt",X11)))</formula>
    </cfRule>
    <cfRule type="containsText" dxfId="17" priority="12" operator="containsText" text="nicht erfüllt">
      <formula>NOT(ISERROR(SEARCH("nicht erfüllt",X11)))</formula>
    </cfRule>
  </conditionalFormatting>
  <conditionalFormatting sqref="X11:X12">
    <cfRule type="containsText" dxfId="16" priority="9" operator="containsText" text="nicht erfüllt">
      <formula>NOT(ISERROR(SEARCH("nicht erfüllt",X11)))</formula>
    </cfRule>
  </conditionalFormatting>
  <conditionalFormatting sqref="X12">
    <cfRule type="containsText" dxfId="15" priority="8" operator="containsText" text="erfüllt">
      <formula>NOT(ISERROR(SEARCH("erfüllt",X12)))</formula>
    </cfRule>
  </conditionalFormatting>
  <conditionalFormatting sqref="X12:X14">
    <cfRule type="containsText" dxfId="14" priority="3" operator="containsText" text="nicht erfüllt">
      <formula>NOT(ISERROR(SEARCH("nicht erfüllt",X12)))</formula>
    </cfRule>
  </conditionalFormatting>
  <conditionalFormatting sqref="X13">
    <cfRule type="containsText" dxfId="13" priority="1" operator="containsText" text="nicht erfüllt">
      <formula>NOT(ISERROR(SEARCH("nicht erfüllt",X13)))</formula>
    </cfRule>
    <cfRule type="containsText" dxfId="12" priority="2" operator="containsText" text="erfüllt">
      <formula>NOT(ISERROR(SEARCH("erfüllt",X13)))</formula>
    </cfRule>
  </conditionalFormatting>
  <conditionalFormatting sqref="X14">
    <cfRule type="containsText" dxfId="11" priority="5" operator="containsText" text="erfüllt">
      <formula>NOT(ISERROR(SEARCH("erfüllt",X14)))</formula>
    </cfRule>
    <cfRule type="containsText" dxfId="10" priority="6" operator="containsText" text="nicht erfüllt">
      <formula>NOT(ISERROR(SEARCH("nicht erfüllt",X14)))</formula>
    </cfRule>
  </conditionalFormatting>
  <conditionalFormatting sqref="X15">
    <cfRule type="containsText" dxfId="9" priority="20" operator="containsText" text="erfüllt">
      <formula>NOT(ISERROR(SEARCH("erfüllt",X15)))</formula>
    </cfRule>
    <cfRule type="containsText" dxfId="8" priority="21" operator="containsText" text="nicht erfüllt">
      <formula>NOT(ISERROR(SEARCH("nicht erfüllt",X15)))</formula>
    </cfRule>
  </conditionalFormatting>
  <conditionalFormatting sqref="X15:X16">
    <cfRule type="containsText" dxfId="7" priority="18" operator="containsText" text="nicht erfüllt">
      <formula>NOT(ISERROR(SEARCH("nicht erfüllt",X15)))</formula>
    </cfRule>
  </conditionalFormatting>
  <conditionalFormatting sqref="X16">
    <cfRule type="containsText" dxfId="6" priority="16" operator="containsText" text="nicht erfüllt">
      <formula>NOT(ISERROR(SEARCH("nicht erfüllt",X16)))</formula>
    </cfRule>
    <cfRule type="containsText" dxfId="5" priority="17" operator="containsText" text="erfüllt">
      <formula>NOT(ISERROR(SEARCH("erfüllt",X16)))</formula>
    </cfRule>
  </conditionalFormatting>
  <conditionalFormatting sqref="X18">
    <cfRule type="containsText" dxfId="4" priority="45" operator="containsText" text="nicht erfüllt">
      <formula>NOT(ISERROR(SEARCH("nicht erfüllt",X18)))</formula>
    </cfRule>
    <cfRule type="containsText" dxfId="3" priority="46" operator="containsText" text="nicht erfüllt">
      <formula>NOT(ISERROR(SEARCH("nicht erfüllt",X18)))</formula>
    </cfRule>
    <cfRule type="containsText" dxfId="2" priority="48" operator="containsText" text="erfüllt">
      <formula>NOT(ISERROR(SEARCH("erfüllt",X18)))</formula>
    </cfRule>
  </conditionalFormatting>
  <conditionalFormatting sqref="X20:X29">
    <cfRule type="containsText" dxfId="1" priority="25" operator="containsText" text="nicht erfüllt">
      <formula>NOT(ISERROR(SEARCH("nicht erfüllt",X20)))</formula>
    </cfRule>
    <cfRule type="containsText" dxfId="0" priority="26" operator="containsText" text="erfüllt">
      <formula>NOT(ISERROR(SEARCH("erfüllt",X20)))</formula>
    </cfRule>
  </conditionalFormatting>
  <dataValidations count="1">
    <dataValidation type="list" allowBlank="1" showInputMessage="1" showErrorMessage="1" error="Bitte wählen Sie 0 oder 1" prompt="Bitte wählen Sie 0 oder 1" sqref="C11:V16 C18:V18 C20:V29" xr:uid="{EF60EEC6-EC45-41DB-8DEA-B6B9DB4CA5D2}">
      <formula1>"0,1"</formula1>
    </dataValidation>
  </dataValidations>
  <pageMargins left="0.7" right="0.36666666666666664" top="0.78740157499999996" bottom="0.78740157499999996" header="0.3" footer="0.3"/>
  <pageSetup paperSize="9" scale="30" orientation="landscape" r:id="rId1"/>
  <headerFooter>
    <oddHeader>&amp;R&amp;G</oddHeader>
    <oddFooter>&amp;C&amp;14konzipiert und entwickelt durch     &amp;11&amp;G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Speiseplan-Check MV</vt:lpstr>
      <vt:lpstr>Erläuterungen</vt:lpstr>
      <vt:lpstr>Bsp.</vt:lpstr>
      <vt:lpstr>Bsp.!Druckbereich</vt:lpstr>
      <vt:lpstr>Erläuterungen!Druckbereich</vt:lpstr>
      <vt:lpstr>'Speiseplan-Check MV'!Druckbereich</vt:lpstr>
    </vt:vector>
  </TitlesOfParts>
  <Company>StMELF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Püttmann, Rosina (KErn)</dc:creator>
  <cp:lastModifiedBy>Püttmann, Rosina (KErn)</cp:lastModifiedBy>
  <cp:lastPrinted>2025-12-16T15:02:25Z</cp:lastPrinted>
  <dcterms:created xsi:type="dcterms:W3CDTF">2018-04-09T13:10:10Z</dcterms:created>
  <dcterms:modified xsi:type="dcterms:W3CDTF">2025-12-17T13:18:05Z</dcterms:modified>
</cp:coreProperties>
</file>